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6915" activeTab="0"/>
  </bookViews>
  <sheets>
    <sheet name="11" sheetId="1" r:id="rId1"/>
  </sheets>
  <definedNames>
    <definedName name="_xlnm.Print_Titles" localSheetId="0">'11'!$5:$10</definedName>
  </definedNames>
  <calcPr fullCalcOnLoad="1"/>
</workbook>
</file>

<file path=xl/sharedStrings.xml><?xml version="1.0" encoding="utf-8"?>
<sst xmlns="http://schemas.openxmlformats.org/spreadsheetml/2006/main" count="221" uniqueCount="204">
  <si>
    <t>наименование района  Советский</t>
  </si>
  <si>
    <t xml:space="preserve">Расчет объема финансового обеспечения на 2015 год </t>
  </si>
  <si>
    <t>Муниципальное бюджетное общеобразовательное учреждение "Татарская гимназия № 11" Советского района г. Казани.</t>
  </si>
  <si>
    <t>руб.</t>
  </si>
  <si>
    <t>Доп.ЭК</t>
  </si>
  <si>
    <t>Ассигнования  2014 года (по мунициапальному заданию) - КЦСР 4219900, 4229900, 5210208 без ДКР 309</t>
  </si>
  <si>
    <t>Подтверждено лимитов 2014 (расход.обязательство)</t>
  </si>
  <si>
    <t xml:space="preserve"> Расчетная потребность на 2015 год</t>
  </si>
  <si>
    <t>Смета учреждения  всего:</t>
  </si>
  <si>
    <t>муниципальное задание (счет ЛБГ, ЛАГ)</t>
  </si>
  <si>
    <t>Утвержденный план 2014 года</t>
  </si>
  <si>
    <t>Уточненный план на 09.12.14 (справочно)</t>
  </si>
  <si>
    <t>за счет бюджета РТ</t>
  </si>
  <si>
    <t>за счет бюджета города</t>
  </si>
  <si>
    <t>сверхнорм. расходы ДКР 308</t>
  </si>
  <si>
    <t>Итого на реализацию гос.станд.</t>
  </si>
  <si>
    <t>в пределах норматива</t>
  </si>
  <si>
    <t>305- довед. до утв.тариф.</t>
  </si>
  <si>
    <t>сверхнорм.расходы -  308</t>
  </si>
  <si>
    <t>Итого НСВ, за счет средств бюджета города</t>
  </si>
  <si>
    <t>Итого НСИ, за счет средств бюджета города</t>
  </si>
  <si>
    <t>в том числе</t>
  </si>
  <si>
    <t>305 - довед. до утв.тариф.</t>
  </si>
  <si>
    <t>за счет субвенции РТ</t>
  </si>
  <si>
    <t>субсидия, за счет бюджета города</t>
  </si>
  <si>
    <t xml:space="preserve"> 302-НФЗ</t>
  </si>
  <si>
    <t xml:space="preserve"> расходы содержанию имущества</t>
  </si>
  <si>
    <t>содержание автотранспорта</t>
  </si>
  <si>
    <t>6=7+10+11+12+13+16+17</t>
  </si>
  <si>
    <t>7=8+9</t>
  </si>
  <si>
    <t>13=14+15</t>
  </si>
  <si>
    <t>КЦСР</t>
  </si>
  <si>
    <t>0222528</t>
  </si>
  <si>
    <t>4219900, 4229900</t>
  </si>
  <si>
    <t>ДопФК</t>
  </si>
  <si>
    <t>05000</t>
  </si>
  <si>
    <t>80000, 80100</t>
  </si>
  <si>
    <t>Нормативный ОФО ("Барс.МБП"), всего на 2015 год</t>
  </si>
  <si>
    <t>ВСЕГО  ассигнования</t>
  </si>
  <si>
    <t>ВСЕГО  лимиты</t>
  </si>
  <si>
    <t>в т.ч. без налогов ассигнования</t>
  </si>
  <si>
    <t>в т.ч. без налогов  лимиты</t>
  </si>
  <si>
    <t>Зарплата с начислениями</t>
  </si>
  <si>
    <t xml:space="preserve">211 "Заработная плата" </t>
  </si>
  <si>
    <t>Заработная плата педагогического персонала</t>
  </si>
  <si>
    <t>211004</t>
  </si>
  <si>
    <t>Заработная плата вспомогательного персонала</t>
  </si>
  <si>
    <t>211005</t>
  </si>
  <si>
    <t>Кухонные работники</t>
  </si>
  <si>
    <t>900200</t>
  </si>
  <si>
    <t>212 "Прочие выплаты"</t>
  </si>
  <si>
    <t>Суточные при служебных командировках для водителей</t>
  </si>
  <si>
    <t>212003</t>
  </si>
  <si>
    <t>Командировочные расходы (суточные)</t>
  </si>
  <si>
    <t>212014</t>
  </si>
  <si>
    <t>213 "Начисления на оплату труда"</t>
  </si>
  <si>
    <t>Начисления на заработную плату педагогического персонала</t>
  </si>
  <si>
    <t>213004</t>
  </si>
  <si>
    <t>Начисления на заработную плату вспомогательного персонала</t>
  </si>
  <si>
    <t>213005</t>
  </si>
  <si>
    <t>223 "Коммунальные услуги" -ассигнования</t>
  </si>
  <si>
    <t>224 "Коммунальные услуги" -лимиты</t>
  </si>
  <si>
    <t xml:space="preserve">Электроснабжение </t>
  </si>
  <si>
    <t>223001</t>
  </si>
  <si>
    <t>ассигнования</t>
  </si>
  <si>
    <t>лимиты</t>
  </si>
  <si>
    <t xml:space="preserve">Теплоснабжение </t>
  </si>
  <si>
    <t>223002</t>
  </si>
  <si>
    <t xml:space="preserve">Газоснабжение </t>
  </si>
  <si>
    <t>223003</t>
  </si>
  <si>
    <t xml:space="preserve">Водоснабжение </t>
  </si>
  <si>
    <t>223004</t>
  </si>
  <si>
    <t>Прочие расходы</t>
  </si>
  <si>
    <t>221 "Услуги связи"</t>
  </si>
  <si>
    <t>Услуги телефонной связи (абонентская и повременная плата (ежемесячный платеж) за местные, междугородные, международные  переговоры)</t>
  </si>
  <si>
    <t>221001</t>
  </si>
  <si>
    <t>Плата за предоставление доступа (разовый платеж) к телефонной линии связи и Интернет</t>
  </si>
  <si>
    <t>221002</t>
  </si>
  <si>
    <t xml:space="preserve">Услуги сотовой связи </t>
  </si>
  <si>
    <t>221010</t>
  </si>
  <si>
    <t>Плата за услуги сети Интернет</t>
  </si>
  <si>
    <t>221012</t>
  </si>
  <si>
    <t xml:space="preserve">Прочие услуги связи </t>
  </si>
  <si>
    <t>221099</t>
  </si>
  <si>
    <t>222 " Транспортные услуги"</t>
  </si>
  <si>
    <t>Командировочные расходы (проезд)</t>
  </si>
  <si>
    <t>222010</t>
  </si>
  <si>
    <t>224 ""Арендная плата за пользование имуществом"</t>
  </si>
  <si>
    <t>Аренда транспорта, оборудования</t>
  </si>
  <si>
    <t>224002</t>
  </si>
  <si>
    <t>225 "Работы, услуги по содержанию имущества"</t>
  </si>
  <si>
    <t xml:space="preserve">Обслуживание охранной и пожарной сигнализации </t>
  </si>
  <si>
    <t>225001</t>
  </si>
  <si>
    <t>АПС</t>
  </si>
  <si>
    <t>кнопка тревожной сигнализации</t>
  </si>
  <si>
    <t>видеонаблюдение</t>
  </si>
  <si>
    <t>"Стрелец-мониторинг"</t>
  </si>
  <si>
    <t>Содержание в чистоте помещений, зданий, дворов, иного имущества (...)</t>
  </si>
  <si>
    <t>225002</t>
  </si>
  <si>
    <t>вывоз мусора</t>
  </si>
  <si>
    <t>дератизация, дезинсекция</t>
  </si>
  <si>
    <t>уборка и вывоз снега, обрезка деревьев, озеленение</t>
  </si>
  <si>
    <t>прочие услуги по содержанию в чистоте помещений, зданий, дворов и т.п</t>
  </si>
  <si>
    <t>Проведение работ по ремонту и восстановлению эффективности функционирования коммунальных инженерных систем и коммуникаций, ….</t>
  </si>
  <si>
    <t>225003</t>
  </si>
  <si>
    <t>Обеспечение функционирования и поддержка (восстановление) работоспособности объектов нефинансовых активов</t>
  </si>
  <si>
    <t>225004</t>
  </si>
  <si>
    <t xml:space="preserve">Зарплата внештатных сотрудников </t>
  </si>
  <si>
    <t>225005</t>
  </si>
  <si>
    <t>Текущий ремонт зданий, сооружений</t>
  </si>
  <si>
    <t>225007</t>
  </si>
  <si>
    <t>Техническое обслуживание транспортных средств</t>
  </si>
  <si>
    <t>225011</t>
  </si>
  <si>
    <t>Ремонт транспортных средств</t>
  </si>
  <si>
    <t>225012</t>
  </si>
  <si>
    <t>Технический осмотр транспортных средств</t>
  </si>
  <si>
    <t>225013</t>
  </si>
  <si>
    <t>Содержание транспортных средств (мойка и т.д.)</t>
  </si>
  <si>
    <t>225014</t>
  </si>
  <si>
    <t>Техническое обслуживание приборов учета</t>
  </si>
  <si>
    <t>225015</t>
  </si>
  <si>
    <t>Противопожарные мероприятия (огнезащитная обработка чердачных перекрытий, замеры сопротивления изоляции, зарядка огнетушителей, опрессовка проводов)</t>
  </si>
  <si>
    <t>225016</t>
  </si>
  <si>
    <t xml:space="preserve">Прочие работы, услуги по содержанию имущества </t>
  </si>
  <si>
    <t>225099</t>
  </si>
  <si>
    <t>226 "Прочие работы, услуги"</t>
  </si>
  <si>
    <t xml:space="preserve">Подписка </t>
  </si>
  <si>
    <t>226001</t>
  </si>
  <si>
    <t xml:space="preserve">Услуги вневедомственной ( в том числе пожарной) охраны </t>
  </si>
  <si>
    <t>226004</t>
  </si>
  <si>
    <t xml:space="preserve">Установка систем охранной и пожарной сигнализации, видеонаблюдения, контроля доступа </t>
  </si>
  <si>
    <t>226005</t>
  </si>
  <si>
    <t>За участие в семинарах, совещаниях, конференциях, курсах повышения квалификации, ….</t>
  </si>
  <si>
    <t>226006</t>
  </si>
  <si>
    <t>Приобретение неисключительных (пользовательских) прав на программное обеспечение (отраслевых, бухгалтерских программ)</t>
  </si>
  <si>
    <t>226010</t>
  </si>
  <si>
    <t>Приобретение и обновление справочно-информ. баз данных (Гарант, Консультант и др.)</t>
  </si>
  <si>
    <t>226013</t>
  </si>
  <si>
    <t>Услуги по страхованию</t>
  </si>
  <si>
    <t>226021</t>
  </si>
  <si>
    <t>Типографские работы</t>
  </si>
  <si>
    <t>226022</t>
  </si>
  <si>
    <t>Услуги адвокатов, нотариусов, переводчиков, экспертов, инкассаторов</t>
  </si>
  <si>
    <t>226025</t>
  </si>
  <si>
    <t>Проведение инвентаризации, паспортизации основных средств</t>
  </si>
  <si>
    <t>226027</t>
  </si>
  <si>
    <t>Оплата за проживание в жилых помещениях (найм жилого помещения) при служебных командировках водителей</t>
  </si>
  <si>
    <t>226035</t>
  </si>
  <si>
    <t>Услуги по страхованию транспортных средств (ОСАГО, КАСКО)</t>
  </si>
  <si>
    <t>226036</t>
  </si>
  <si>
    <t>Услуги охраны с помощью кнопки тревожной сигнализации  (КТС)</t>
  </si>
  <si>
    <t>226050</t>
  </si>
  <si>
    <t xml:space="preserve">Прочие работы, услуги </t>
  </si>
  <si>
    <t>226099</t>
  </si>
  <si>
    <t>290 "Прочие расходы"</t>
  </si>
  <si>
    <t>Штрафы, пени и другие экономические санкции</t>
  </si>
  <si>
    <t>290003</t>
  </si>
  <si>
    <t>Прочие налоги, в т.ч.госпошлины (за исключением налогов по школьным автобусам)</t>
  </si>
  <si>
    <t>290005</t>
  </si>
  <si>
    <t>Возмещение морального вреда по решению судебных органов</t>
  </si>
  <si>
    <t>290007</t>
  </si>
  <si>
    <t>Приобретение (изготовление) подаросной и сувенирной продукции (поздравительные открытки, адреса, грамоты, дипломы и др.)</t>
  </si>
  <si>
    <t>290011</t>
  </si>
  <si>
    <t>290099</t>
  </si>
  <si>
    <t>310 "Увеличение стоимости основных средств"</t>
  </si>
  <si>
    <t>Приобретение основных средств (оборудования, мебели, транспортных средств, техники, инструментов, хозинвентаря, книги и т. д.)</t>
  </si>
  <si>
    <t>310001</t>
  </si>
  <si>
    <t>Приобретение автоматизированных рабочих мест, серверного и т.п. оборудования</t>
  </si>
  <si>
    <t>310004</t>
  </si>
  <si>
    <t>340 "Увеличение стоимости материальных запасов"</t>
  </si>
  <si>
    <t>ГСМ</t>
  </si>
  <si>
    <t>340001</t>
  </si>
  <si>
    <t xml:space="preserve">Закупка мягкого инвентаря, одежды, обмундирования </t>
  </si>
  <si>
    <t>340002</t>
  </si>
  <si>
    <t xml:space="preserve">Закупка запчастей к оборудованию </t>
  </si>
  <si>
    <t>340003</t>
  </si>
  <si>
    <t xml:space="preserve">Закупка материалов, используемых в процессе обучения </t>
  </si>
  <si>
    <t>340004</t>
  </si>
  <si>
    <t>Закупка медикаментов, перевязочных средств</t>
  </si>
  <si>
    <t>340006</t>
  </si>
  <si>
    <t>ГСМ, связанные с командировочными расходами</t>
  </si>
  <si>
    <t>340011</t>
  </si>
  <si>
    <t xml:space="preserve">Закупка запчастей к транспортным средствам </t>
  </si>
  <si>
    <t>340013</t>
  </si>
  <si>
    <t>Приобретение автошин</t>
  </si>
  <si>
    <t>340014</t>
  </si>
  <si>
    <t>Моторные масла и спец.смазки</t>
  </si>
  <si>
    <t>340015</t>
  </si>
  <si>
    <t xml:space="preserve">Прочие  расходы по увеличению стоимости материальных запасов  </t>
  </si>
  <si>
    <t>340099</t>
  </si>
  <si>
    <t>Резерв на зарплату</t>
  </si>
  <si>
    <t>Налоги</t>
  </si>
  <si>
    <t>Земельный налог</t>
  </si>
  <si>
    <t>Выплаты за негативное воздействие окружающей среды (экологический налог)</t>
  </si>
  <si>
    <t>290004</t>
  </si>
  <si>
    <t>Налог на имущество</t>
  </si>
  <si>
    <t>290014</t>
  </si>
  <si>
    <t>Транспортный налог</t>
  </si>
  <si>
    <t>Доведение до норматива (в АЦК вносятся только Ассигнования)</t>
  </si>
  <si>
    <t>Заместитель Главного бухгалтера УО ИКМО г.Казани   _______________________________А.А.Зиргизова</t>
  </si>
  <si>
    <t>Исполнитель   _____________________________________________________________А.М.Зайнетдинова</t>
  </si>
  <si>
    <t>Начальник планово-экономического отдела Управления образования г.Казани_____________Л.Б.Гузаирова</t>
  </si>
  <si>
    <t>Начальник ОБПСКС Финансового управления г.Казани ________________________________С.И.Сагадеева</t>
  </si>
  <si>
    <r>
      <t xml:space="preserve">Кроме того, резерв под УО </t>
    </r>
    <r>
      <rPr>
        <sz val="10"/>
        <rFont val="Times New Roman"/>
        <family val="1"/>
      </rPr>
      <t>( утвержд.план)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</si>
</sst>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20" fillId="0" borderId="0" xfId="54" applyFont="1" applyFill="1" applyBorder="1">
      <alignment/>
      <protection/>
    </xf>
    <xf numFmtId="0" fontId="20" fillId="0" borderId="0" xfId="54" applyFont="1" applyFill="1">
      <alignment/>
      <protection/>
    </xf>
    <xf numFmtId="49" fontId="19" fillId="0" borderId="0" xfId="53" applyNumberFormat="1" applyFont="1" applyFill="1" applyBorder="1" applyAlignment="1">
      <alignment horizontal="left" vertical="center"/>
      <protection/>
    </xf>
    <xf numFmtId="0" fontId="21" fillId="0" borderId="0" xfId="53" applyFont="1" applyFill="1" applyBorder="1">
      <alignment/>
      <protection/>
    </xf>
    <xf numFmtId="49" fontId="23" fillId="0" borderId="0" xfId="54" applyNumberFormat="1" applyFont="1" applyFill="1" applyBorder="1" applyAlignment="1">
      <alignment horizontal="left" vertical="center" wrapText="1"/>
      <protection/>
    </xf>
    <xf numFmtId="0" fontId="23" fillId="0" borderId="0" xfId="54" applyFont="1" applyFill="1">
      <alignment/>
      <protection/>
    </xf>
    <xf numFmtId="4" fontId="23" fillId="0" borderId="0" xfId="54" applyNumberFormat="1" applyFont="1" applyFill="1">
      <alignment/>
      <protection/>
    </xf>
    <xf numFmtId="0" fontId="21" fillId="0" borderId="0" xfId="54" applyFont="1" applyFill="1">
      <alignment/>
      <protection/>
    </xf>
    <xf numFmtId="4" fontId="24" fillId="0" borderId="0" xfId="54" applyNumberFormat="1" applyFont="1" applyFill="1">
      <alignment/>
      <protection/>
    </xf>
    <xf numFmtId="0" fontId="20" fillId="0" borderId="10" xfId="55" applyFont="1" applyFill="1" applyBorder="1" applyAlignment="1">
      <alignment vertical="center" wrapText="1"/>
      <protection/>
    </xf>
    <xf numFmtId="0" fontId="20" fillId="0" borderId="11" xfId="55" applyFont="1" applyFill="1" applyBorder="1" applyAlignment="1">
      <alignment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4" xfId="54" applyFont="1" applyFill="1" applyBorder="1" applyAlignment="1">
      <alignment horizontal="center" vertical="center" wrapText="1"/>
      <protection/>
    </xf>
    <xf numFmtId="0" fontId="20" fillId="0" borderId="15" xfId="55" applyFont="1" applyFill="1" applyBorder="1" applyAlignment="1">
      <alignment vertical="center" wrapText="1"/>
      <protection/>
    </xf>
    <xf numFmtId="0" fontId="20" fillId="0" borderId="16" xfId="54" applyFont="1" applyFill="1" applyBorder="1" applyAlignment="1">
      <alignment horizontal="center" vertical="center" wrapText="1"/>
      <protection/>
    </xf>
    <xf numFmtId="49" fontId="27" fillId="0" borderId="17" xfId="54" applyNumberFormat="1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7" fillId="0" borderId="20" xfId="54" applyFont="1" applyFill="1" applyBorder="1" applyAlignment="1">
      <alignment horizontal="center" vertical="center" wrapText="1"/>
      <protection/>
    </xf>
    <xf numFmtId="0" fontId="27" fillId="23" borderId="20" xfId="54" applyFont="1" applyFill="1" applyBorder="1" applyAlignment="1">
      <alignment horizontal="center" vertical="center" wrapText="1"/>
      <protection/>
    </xf>
    <xf numFmtId="0" fontId="27" fillId="23" borderId="18" xfId="54" applyFont="1" applyFill="1" applyBorder="1" applyAlignment="1">
      <alignment horizontal="center" vertical="center" wrapText="1"/>
      <protection/>
    </xf>
    <xf numFmtId="0" fontId="27" fillId="0" borderId="21" xfId="54" applyFont="1" applyFill="1" applyBorder="1" applyAlignment="1">
      <alignment horizontal="center" vertical="center" wrapText="1"/>
      <protection/>
    </xf>
    <xf numFmtId="0" fontId="27" fillId="23" borderId="21" xfId="54" applyFont="1" applyFill="1" applyBorder="1" applyAlignment="1">
      <alignment horizontal="center" vertical="center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0" xfId="54" applyFont="1" applyFill="1">
      <alignment/>
      <protection/>
    </xf>
    <xf numFmtId="49" fontId="28" fillId="0" borderId="23" xfId="54" applyNumberFormat="1" applyFont="1" applyFill="1" applyBorder="1" applyAlignment="1">
      <alignment horizontal="center" vertical="center" wrapText="1"/>
      <protection/>
    </xf>
    <xf numFmtId="0" fontId="20" fillId="0" borderId="24" xfId="54" applyFont="1" applyFill="1" applyBorder="1" applyAlignment="1">
      <alignment horizontal="center" vertical="center" wrapText="1"/>
      <protection/>
    </xf>
    <xf numFmtId="0" fontId="20" fillId="23" borderId="24" xfId="54" applyFont="1" applyFill="1" applyBorder="1" applyAlignment="1">
      <alignment horizontal="center" vertical="center" wrapText="1"/>
      <protection/>
    </xf>
    <xf numFmtId="0" fontId="20" fillId="23" borderId="13" xfId="54" applyFont="1" applyFill="1" applyBorder="1" applyAlignment="1">
      <alignment horizontal="center" vertical="center" wrapText="1"/>
      <protection/>
    </xf>
    <xf numFmtId="49" fontId="20" fillId="0" borderId="25" xfId="54" applyNumberFormat="1" applyFont="1" applyFill="1" applyBorder="1" applyAlignment="1">
      <alignment horizontal="center" vertical="center" wrapText="1"/>
      <protection/>
    </xf>
    <xf numFmtId="0" fontId="20" fillId="0" borderId="25" xfId="54" applyFont="1" applyFill="1" applyBorder="1" applyAlignment="1">
      <alignment horizontal="center" vertical="center" wrapText="1"/>
      <protection/>
    </xf>
    <xf numFmtId="0" fontId="20" fillId="23" borderId="10" xfId="54" applyFont="1" applyFill="1" applyBorder="1" applyAlignment="1">
      <alignment horizontal="center" vertical="center" wrapText="1"/>
      <protection/>
    </xf>
    <xf numFmtId="0" fontId="20" fillId="23" borderId="25" xfId="54" applyFont="1" applyFill="1" applyBorder="1" applyAlignment="1">
      <alignment horizontal="center" vertical="center" wrapText="1"/>
      <protection/>
    </xf>
    <xf numFmtId="0" fontId="20" fillId="0" borderId="26" xfId="54" applyFont="1" applyFill="1" applyBorder="1" applyAlignment="1">
      <alignment horizontal="center" vertical="center" wrapText="1"/>
      <protection/>
    </xf>
    <xf numFmtId="49" fontId="28" fillId="0" borderId="23" xfId="54" applyNumberFormat="1" applyFont="1" applyFill="1" applyBorder="1" applyAlignment="1">
      <alignment horizontal="left" vertical="center" wrapText="1"/>
      <protection/>
    </xf>
    <xf numFmtId="49" fontId="26" fillId="9" borderId="23" xfId="54" applyNumberFormat="1" applyFont="1" applyFill="1" applyBorder="1" applyAlignment="1">
      <alignment horizontal="left" vertical="center" wrapText="1"/>
      <protection/>
    </xf>
    <xf numFmtId="0" fontId="25" fillId="9" borderId="13" xfId="54" applyFont="1" applyFill="1" applyBorder="1" applyAlignment="1">
      <alignment horizontal="center" vertical="center" wrapText="1"/>
      <protection/>
    </xf>
    <xf numFmtId="4" fontId="25" fillId="9" borderId="12" xfId="54" applyNumberFormat="1" applyFont="1" applyFill="1" applyBorder="1" applyAlignment="1">
      <alignment horizontal="center" vertical="center" wrapText="1"/>
      <protection/>
    </xf>
    <xf numFmtId="4" fontId="25" fillId="9" borderId="24" xfId="54" applyNumberFormat="1" applyFont="1" applyFill="1" applyBorder="1" applyAlignment="1">
      <alignment horizontal="right" vertical="center" wrapText="1"/>
      <protection/>
    </xf>
    <xf numFmtId="4" fontId="25" fillId="9" borderId="24" xfId="54" applyNumberFormat="1" applyFont="1" applyFill="1" applyBorder="1" applyAlignment="1">
      <alignment vertical="center" wrapText="1"/>
      <protection/>
    </xf>
    <xf numFmtId="4" fontId="25" fillId="9" borderId="13" xfId="54" applyNumberFormat="1" applyFont="1" applyFill="1" applyBorder="1" applyAlignment="1">
      <alignment vertical="center" wrapText="1"/>
      <protection/>
    </xf>
    <xf numFmtId="4" fontId="20" fillId="9" borderId="10" xfId="54" applyNumberFormat="1" applyFont="1" applyFill="1" applyBorder="1" applyAlignment="1">
      <alignment vertical="center"/>
      <protection/>
    </xf>
    <xf numFmtId="4" fontId="25" fillId="9" borderId="25" xfId="54" applyNumberFormat="1" applyFont="1" applyFill="1" applyBorder="1" applyAlignment="1">
      <alignment vertical="center" wrapText="1"/>
      <protection/>
    </xf>
    <xf numFmtId="4" fontId="25" fillId="9" borderId="12" xfId="54" applyNumberFormat="1" applyFont="1" applyFill="1" applyBorder="1" applyAlignment="1">
      <alignment vertical="center" wrapText="1"/>
      <protection/>
    </xf>
    <xf numFmtId="4" fontId="25" fillId="9" borderId="10" xfId="54" applyNumberFormat="1" applyFont="1" applyFill="1" applyBorder="1" applyAlignment="1">
      <alignment vertical="center"/>
      <protection/>
    </xf>
    <xf numFmtId="4" fontId="20" fillId="9" borderId="25" xfId="54" applyNumberFormat="1" applyFont="1" applyFill="1" applyBorder="1" applyAlignment="1">
      <alignment horizontal="right" vertical="center" wrapText="1"/>
      <protection/>
    </xf>
    <xf numFmtId="4" fontId="25" fillId="9" borderId="25" xfId="54" applyNumberFormat="1" applyFont="1" applyFill="1" applyBorder="1" applyAlignment="1">
      <alignment horizontal="right" vertical="center" wrapText="1"/>
      <protection/>
    </xf>
    <xf numFmtId="4" fontId="25" fillId="9" borderId="26" xfId="54" applyNumberFormat="1" applyFont="1" applyFill="1" applyBorder="1" applyAlignment="1">
      <alignment horizontal="right" vertical="center" wrapText="1"/>
      <protection/>
    </xf>
    <xf numFmtId="49" fontId="29" fillId="0" borderId="23" xfId="54" applyNumberFormat="1" applyFont="1" applyFill="1" applyBorder="1" applyAlignment="1">
      <alignment horizontal="center" vertical="center" wrapText="1"/>
      <protection/>
    </xf>
    <xf numFmtId="4" fontId="20" fillId="0" borderId="24" xfId="54" applyNumberFormat="1" applyFont="1" applyFill="1" applyBorder="1" applyAlignment="1">
      <alignment horizontal="right" vertical="center" wrapText="1"/>
      <protection/>
    </xf>
    <xf numFmtId="4" fontId="20" fillId="23" borderId="24" xfId="54" applyNumberFormat="1" applyFont="1" applyFill="1" applyBorder="1" applyAlignment="1">
      <alignment horizontal="right" vertical="center" wrapText="1"/>
      <protection/>
    </xf>
    <xf numFmtId="4" fontId="20" fillId="23" borderId="13" xfId="54" applyNumberFormat="1" applyFont="1" applyFill="1" applyBorder="1" applyAlignment="1">
      <alignment horizontal="right" vertical="center" wrapText="1"/>
      <protection/>
    </xf>
    <xf numFmtId="4" fontId="20" fillId="0" borderId="25" xfId="54" applyNumberFormat="1" applyFont="1" applyFill="1" applyBorder="1" applyAlignment="1">
      <alignment horizontal="right" vertical="center" wrapText="1"/>
      <protection/>
    </xf>
    <xf numFmtId="4" fontId="20" fillId="23" borderId="10" xfId="54" applyNumberFormat="1" applyFont="1" applyFill="1" applyBorder="1" applyAlignment="1">
      <alignment horizontal="right" vertical="center" wrapText="1"/>
      <protection/>
    </xf>
    <xf numFmtId="4" fontId="20" fillId="23" borderId="25" xfId="54" applyNumberFormat="1" applyFont="1" applyFill="1" applyBorder="1" applyAlignment="1">
      <alignment horizontal="right" vertical="center" wrapText="1"/>
      <protection/>
    </xf>
    <xf numFmtId="4" fontId="20" fillId="0" borderId="26" xfId="54" applyNumberFormat="1" applyFont="1" applyFill="1" applyBorder="1" applyAlignment="1">
      <alignment horizontal="right" vertical="center" wrapText="1"/>
      <protection/>
    </xf>
    <xf numFmtId="49" fontId="26" fillId="22" borderId="27" xfId="54" applyNumberFormat="1" applyFont="1" applyFill="1" applyBorder="1" applyAlignment="1">
      <alignment horizontal="left" wrapText="1"/>
      <protection/>
    </xf>
    <xf numFmtId="4" fontId="25" fillId="22" borderId="28" xfId="54" applyNumberFormat="1" applyFont="1" applyFill="1" applyBorder="1" applyAlignment="1">
      <alignment/>
      <protection/>
    </xf>
    <xf numFmtId="4" fontId="25" fillId="22" borderId="10" xfId="54" applyNumberFormat="1" applyFont="1" applyFill="1" applyBorder="1" applyAlignment="1">
      <alignment horizontal="right"/>
      <protection/>
    </xf>
    <xf numFmtId="4" fontId="25" fillId="22" borderId="11" xfId="54" applyNumberFormat="1" applyFont="1" applyFill="1" applyBorder="1" applyAlignment="1">
      <alignment horizontal="right"/>
      <protection/>
    </xf>
    <xf numFmtId="4" fontId="25" fillId="22" borderId="29" xfId="54" applyNumberFormat="1" applyFont="1" applyFill="1" applyBorder="1" applyAlignment="1">
      <alignment horizontal="right"/>
      <protection/>
    </xf>
    <xf numFmtId="4" fontId="25" fillId="22" borderId="28" xfId="54" applyNumberFormat="1" applyFont="1" applyFill="1" applyBorder="1" applyAlignment="1">
      <alignment horizontal="right"/>
      <protection/>
    </xf>
    <xf numFmtId="4" fontId="25" fillId="22" borderId="30" xfId="54" applyNumberFormat="1" applyFont="1" applyFill="1" applyBorder="1" applyAlignment="1">
      <alignment horizontal="right"/>
      <protection/>
    </xf>
    <xf numFmtId="0" fontId="25" fillId="0" borderId="0" xfId="54" applyFont="1" applyFill="1" applyAlignment="1">
      <alignment/>
      <protection/>
    </xf>
    <xf numFmtId="49" fontId="30" fillId="22" borderId="27" xfId="54" applyNumberFormat="1" applyFont="1" applyFill="1" applyBorder="1" applyAlignment="1">
      <alignment horizontal="left" wrapText="1"/>
      <protection/>
    </xf>
    <xf numFmtId="4" fontId="31" fillId="22" borderId="28" xfId="54" applyNumberFormat="1" applyFont="1" applyFill="1" applyBorder="1" applyAlignment="1">
      <alignment/>
      <protection/>
    </xf>
    <xf numFmtId="4" fontId="31" fillId="22" borderId="11" xfId="54" applyNumberFormat="1" applyFont="1" applyFill="1" applyBorder="1" applyAlignment="1">
      <alignment horizontal="right"/>
      <protection/>
    </xf>
    <xf numFmtId="4" fontId="31" fillId="22" borderId="29" xfId="54" applyNumberFormat="1" applyFont="1" applyFill="1" applyBorder="1" applyAlignment="1">
      <alignment horizontal="right"/>
      <protection/>
    </xf>
    <xf numFmtId="4" fontId="31" fillId="22" borderId="31" xfId="54" applyNumberFormat="1" applyFont="1" applyFill="1" applyBorder="1" applyAlignment="1">
      <alignment horizontal="right"/>
      <protection/>
    </xf>
    <xf numFmtId="4" fontId="31" fillId="22" borderId="30" xfId="54" applyNumberFormat="1" applyFont="1" applyFill="1" applyBorder="1" applyAlignment="1">
      <alignment horizontal="right"/>
      <protection/>
    </xf>
    <xf numFmtId="0" fontId="31" fillId="0" borderId="0" xfId="54" applyFont="1" applyFill="1" applyAlignment="1">
      <alignment/>
      <protection/>
    </xf>
    <xf numFmtId="49" fontId="26" fillId="24" borderId="27" xfId="54" applyNumberFormat="1" applyFont="1" applyFill="1" applyBorder="1" applyAlignment="1">
      <alignment horizontal="justify" vertical="center" wrapText="1"/>
      <protection/>
    </xf>
    <xf numFmtId="4" fontId="25" fillId="24" borderId="28" xfId="54" applyNumberFormat="1" applyFont="1" applyFill="1" applyBorder="1" applyAlignment="1">
      <alignment/>
      <protection/>
    </xf>
    <xf numFmtId="4" fontId="25" fillId="24" borderId="11" xfId="54" applyNumberFormat="1" applyFont="1" applyFill="1" applyBorder="1" applyAlignment="1">
      <alignment horizontal="right"/>
      <protection/>
    </xf>
    <xf numFmtId="4" fontId="25" fillId="24" borderId="29" xfId="54" applyNumberFormat="1" applyFont="1" applyFill="1" applyBorder="1" applyAlignment="1">
      <alignment horizontal="right"/>
      <protection/>
    </xf>
    <xf numFmtId="4" fontId="25" fillId="24" borderId="31" xfId="54" applyNumberFormat="1" applyFont="1" applyFill="1" applyBorder="1" applyAlignment="1">
      <alignment horizontal="right"/>
      <protection/>
    </xf>
    <xf numFmtId="4" fontId="25" fillId="24" borderId="30" xfId="54" applyNumberFormat="1" applyFont="1" applyFill="1" applyBorder="1" applyAlignment="1">
      <alignment horizontal="right"/>
      <protection/>
    </xf>
    <xf numFmtId="0" fontId="25" fillId="25" borderId="0" xfId="54" applyFont="1" applyFill="1" applyAlignment="1">
      <alignment/>
      <protection/>
    </xf>
    <xf numFmtId="49" fontId="26" fillId="0" borderId="27" xfId="54" applyNumberFormat="1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/>
      <protection/>
    </xf>
    <xf numFmtId="4" fontId="25" fillId="0" borderId="11" xfId="54" applyNumberFormat="1" applyFont="1" applyFill="1" applyBorder="1" applyAlignment="1">
      <alignment horizontal="right"/>
      <protection/>
    </xf>
    <xf numFmtId="4" fontId="25" fillId="0" borderId="29" xfId="54" applyNumberFormat="1" applyFont="1" applyFill="1" applyBorder="1" applyAlignment="1">
      <alignment horizontal="right"/>
      <protection/>
    </xf>
    <xf numFmtId="4" fontId="25" fillId="23" borderId="29" xfId="54" applyNumberFormat="1" applyFont="1" applyFill="1" applyBorder="1" applyAlignment="1">
      <alignment horizontal="right"/>
      <protection/>
    </xf>
    <xf numFmtId="4" fontId="25" fillId="23" borderId="31" xfId="54" applyNumberFormat="1" applyFont="1" applyFill="1" applyBorder="1" applyAlignment="1">
      <alignment horizontal="right"/>
      <protection/>
    </xf>
    <xf numFmtId="4" fontId="25" fillId="23" borderId="11" xfId="54" applyNumberFormat="1" applyFont="1" applyFill="1" applyBorder="1" applyAlignment="1">
      <alignment horizontal="right"/>
      <protection/>
    </xf>
    <xf numFmtId="4" fontId="25" fillId="0" borderId="30" xfId="54" applyNumberFormat="1" applyFont="1" applyFill="1" applyBorder="1" applyAlignment="1">
      <alignment horizontal="right"/>
      <protection/>
    </xf>
    <xf numFmtId="49" fontId="29" fillId="0" borderId="27" xfId="54" applyNumberFormat="1" applyFont="1" applyFill="1" applyBorder="1" applyAlignment="1">
      <alignment horizontal="justify" vertical="center" wrapText="1"/>
      <protection/>
    </xf>
    <xf numFmtId="49" fontId="20" fillId="0" borderId="10" xfId="54" applyNumberFormat="1" applyFont="1" applyFill="1" applyBorder="1" applyAlignment="1">
      <alignment horizontal="center" wrapText="1"/>
      <protection/>
    </xf>
    <xf numFmtId="4" fontId="20" fillId="0" borderId="10" xfId="54" applyNumberFormat="1" applyFont="1" applyFill="1" applyBorder="1" applyAlignment="1">
      <alignment horizontal="right"/>
      <protection/>
    </xf>
    <xf numFmtId="4" fontId="20" fillId="0" borderId="11" xfId="54" applyNumberFormat="1" applyFont="1" applyFill="1" applyBorder="1" applyAlignment="1">
      <alignment horizontal="right"/>
      <protection/>
    </xf>
    <xf numFmtId="4" fontId="20" fillId="0" borderId="29" xfId="54" applyNumberFormat="1" applyFont="1" applyFill="1" applyBorder="1" applyAlignment="1">
      <alignment horizontal="right"/>
      <protection/>
    </xf>
    <xf numFmtId="4" fontId="20" fillId="23" borderId="29" xfId="54" applyNumberFormat="1" applyFont="1" applyFill="1" applyBorder="1" applyAlignment="1">
      <alignment horizontal="right"/>
      <protection/>
    </xf>
    <xf numFmtId="4" fontId="20" fillId="23" borderId="28" xfId="54" applyNumberFormat="1" applyFont="1" applyFill="1" applyBorder="1" applyAlignment="1">
      <alignment horizontal="right"/>
      <protection/>
    </xf>
    <xf numFmtId="4" fontId="20" fillId="23" borderId="10" xfId="54" applyNumberFormat="1" applyFont="1" applyFill="1" applyBorder="1" applyAlignment="1">
      <alignment horizontal="right"/>
      <protection/>
    </xf>
    <xf numFmtId="4" fontId="20" fillId="0" borderId="30" xfId="54" applyNumberFormat="1" applyFont="1" applyFill="1" applyBorder="1" applyAlignment="1">
      <alignment horizontal="right"/>
      <protection/>
    </xf>
    <xf numFmtId="0" fontId="20" fillId="0" borderId="0" xfId="54" applyFont="1" applyFill="1" applyAlignment="1">
      <alignment/>
      <protection/>
    </xf>
    <xf numFmtId="4" fontId="25" fillId="0" borderId="10" xfId="54" applyNumberFormat="1" applyFont="1" applyFill="1" applyBorder="1" applyAlignment="1">
      <alignment horizontal="right"/>
      <protection/>
    </xf>
    <xf numFmtId="4" fontId="25" fillId="23" borderId="28" xfId="54" applyNumberFormat="1" applyFont="1" applyFill="1" applyBorder="1" applyAlignment="1">
      <alignment horizontal="right"/>
      <protection/>
    </xf>
    <xf numFmtId="4" fontId="25" fillId="23" borderId="10" xfId="54" applyNumberFormat="1" applyFont="1" applyFill="1" applyBorder="1" applyAlignment="1">
      <alignment horizontal="right"/>
      <protection/>
    </xf>
    <xf numFmtId="4" fontId="20" fillId="0" borderId="28" xfId="54" applyNumberFormat="1" applyFont="1" applyFill="1" applyBorder="1" applyAlignment="1">
      <alignment horizontal="right"/>
      <protection/>
    </xf>
    <xf numFmtId="4" fontId="25" fillId="24" borderId="10" xfId="54" applyNumberFormat="1" applyFont="1" applyFill="1" applyBorder="1" applyAlignment="1">
      <alignment/>
      <protection/>
    </xf>
    <xf numFmtId="4" fontId="25" fillId="24" borderId="28" xfId="54" applyNumberFormat="1" applyFont="1" applyFill="1" applyBorder="1" applyAlignment="1">
      <alignment horizontal="right"/>
      <protection/>
    </xf>
    <xf numFmtId="4" fontId="25" fillId="24" borderId="10" xfId="54" applyNumberFormat="1" applyFont="1" applyFill="1" applyBorder="1" applyAlignment="1">
      <alignment horizontal="right"/>
      <protection/>
    </xf>
    <xf numFmtId="49" fontId="32" fillId="0" borderId="27" xfId="54" applyNumberFormat="1" applyFont="1" applyFill="1" applyBorder="1" applyAlignment="1">
      <alignment horizontal="justify" vertical="center" wrapText="1"/>
      <protection/>
    </xf>
    <xf numFmtId="49" fontId="33" fillId="0" borderId="10" xfId="54" applyNumberFormat="1" applyFont="1" applyFill="1" applyBorder="1" applyAlignment="1">
      <alignment horizontal="center" wrapText="1"/>
      <protection/>
    </xf>
    <xf numFmtId="4" fontId="33" fillId="0" borderId="10" xfId="54" applyNumberFormat="1" applyFont="1" applyFill="1" applyBorder="1" applyAlignment="1">
      <alignment horizontal="right"/>
      <protection/>
    </xf>
    <xf numFmtId="4" fontId="33" fillId="0" borderId="11" xfId="54" applyNumberFormat="1" applyFont="1" applyFill="1" applyBorder="1" applyAlignment="1">
      <alignment horizontal="right"/>
      <protection/>
    </xf>
    <xf numFmtId="0" fontId="33" fillId="0" borderId="0" xfId="54" applyFont="1" applyFill="1" applyAlignment="1">
      <alignment/>
      <protection/>
    </xf>
    <xf numFmtId="49" fontId="20" fillId="0" borderId="28" xfId="54" applyNumberFormat="1" applyFont="1" applyFill="1" applyBorder="1" applyAlignment="1">
      <alignment horizontal="center" wrapText="1"/>
      <protection/>
    </xf>
    <xf numFmtId="49" fontId="25" fillId="0" borderId="10" xfId="54" applyNumberFormat="1" applyFont="1" applyFill="1" applyBorder="1" applyAlignment="1">
      <alignment horizontal="center" wrapText="1"/>
      <protection/>
    </xf>
    <xf numFmtId="4" fontId="25" fillId="0" borderId="28" xfId="54" applyNumberFormat="1" applyFont="1" applyFill="1" applyBorder="1" applyAlignment="1">
      <alignment horizontal="right"/>
      <protection/>
    </xf>
    <xf numFmtId="0" fontId="20" fillId="0" borderId="0" xfId="54" applyFont="1" applyFill="1" applyAlignment="1">
      <alignment wrapText="1"/>
      <protection/>
    </xf>
    <xf numFmtId="49" fontId="32" fillId="0" borderId="27" xfId="54" applyNumberFormat="1" applyFont="1" applyFill="1" applyBorder="1" applyAlignment="1">
      <alignment horizontal="left" vertical="center" wrapText="1"/>
      <protection/>
    </xf>
    <xf numFmtId="49" fontId="34" fillId="0" borderId="10" xfId="54" applyNumberFormat="1" applyFont="1" applyFill="1" applyBorder="1" applyAlignment="1">
      <alignment horizontal="center" wrapText="1"/>
      <protection/>
    </xf>
    <xf numFmtId="4" fontId="35" fillId="0" borderId="10" xfId="0" applyNumberFormat="1" applyFont="1" applyBorder="1" applyAlignment="1">
      <alignment horizontal="right" vertical="center"/>
    </xf>
    <xf numFmtId="4" fontId="34" fillId="0" borderId="10" xfId="54" applyNumberFormat="1" applyFont="1" applyFill="1" applyBorder="1" applyAlignment="1">
      <alignment horizontal="right"/>
      <protection/>
    </xf>
    <xf numFmtId="4" fontId="34" fillId="23" borderId="28" xfId="54" applyNumberFormat="1" applyFont="1" applyFill="1" applyBorder="1" applyAlignment="1">
      <alignment horizontal="right"/>
      <protection/>
    </xf>
    <xf numFmtId="4" fontId="34" fillId="23" borderId="10" xfId="54" applyNumberFormat="1" applyFont="1" applyFill="1" applyBorder="1" applyAlignment="1">
      <alignment horizontal="right"/>
      <protection/>
    </xf>
    <xf numFmtId="4" fontId="29" fillId="23" borderId="10" xfId="54" applyNumberFormat="1" applyFont="1" applyFill="1" applyBorder="1" applyAlignment="1">
      <alignment horizontal="right"/>
      <protection/>
    </xf>
    <xf numFmtId="4" fontId="32" fillId="0" borderId="11" xfId="54" applyNumberFormat="1" applyFont="1" applyFill="1" applyBorder="1" applyAlignment="1">
      <alignment horizontal="right"/>
      <protection/>
    </xf>
    <xf numFmtId="4" fontId="32" fillId="0" borderId="30" xfId="54" applyNumberFormat="1" applyFont="1" applyFill="1" applyBorder="1" applyAlignment="1">
      <alignment horizontal="right"/>
      <protection/>
    </xf>
    <xf numFmtId="0" fontId="34" fillId="0" borderId="0" xfId="54" applyFont="1" applyFill="1" applyAlignment="1">
      <alignment wrapText="1"/>
      <protection/>
    </xf>
    <xf numFmtId="0" fontId="34" fillId="0" borderId="0" xfId="54" applyFont="1" applyFill="1" applyAlignment="1">
      <alignment/>
      <protection/>
    </xf>
    <xf numFmtId="0" fontId="29" fillId="0" borderId="27" xfId="54" applyFont="1" applyFill="1" applyBorder="1" applyAlignment="1">
      <alignment horizontal="justify" vertical="center" wrapText="1"/>
      <protection/>
    </xf>
    <xf numFmtId="0" fontId="32" fillId="0" borderId="27" xfId="54" applyFont="1" applyFill="1" applyBorder="1" applyAlignment="1">
      <alignment horizontal="left" vertical="center" wrapText="1"/>
      <protection/>
    </xf>
    <xf numFmtId="4" fontId="29" fillId="0" borderId="10" xfId="0" applyNumberFormat="1" applyFont="1" applyBorder="1" applyAlignment="1">
      <alignment horizontal="right" vertical="center" wrapText="1"/>
    </xf>
    <xf numFmtId="4" fontId="33" fillId="0" borderId="10" xfId="54" applyNumberFormat="1" applyFont="1" applyFill="1" applyBorder="1" applyAlignment="1">
      <alignment horizontal="center"/>
      <protection/>
    </xf>
    <xf numFmtId="4" fontId="33" fillId="0" borderId="11" xfId="54" applyNumberFormat="1" applyFont="1" applyFill="1" applyBorder="1" applyAlignment="1">
      <alignment horizontal="center"/>
      <protection/>
    </xf>
    <xf numFmtId="4" fontId="34" fillId="0" borderId="10" xfId="54" applyNumberFormat="1" applyFont="1" applyFill="1" applyBorder="1" applyAlignment="1">
      <alignment horizontal="center"/>
      <protection/>
    </xf>
    <xf numFmtId="4" fontId="33" fillId="23" borderId="10" xfId="54" applyNumberFormat="1" applyFont="1" applyFill="1" applyBorder="1" applyAlignment="1">
      <alignment horizontal="center"/>
      <protection/>
    </xf>
    <xf numFmtId="4" fontId="29" fillId="23" borderId="10" xfId="54" applyNumberFormat="1" applyFont="1" applyFill="1" applyBorder="1" applyAlignment="1">
      <alignment/>
      <protection/>
    </xf>
    <xf numFmtId="4" fontId="32" fillId="0" borderId="10" xfId="54" applyNumberFormat="1" applyFont="1" applyFill="1" applyBorder="1" applyAlignment="1">
      <alignment/>
      <protection/>
    </xf>
    <xf numFmtId="4" fontId="33" fillId="0" borderId="30" xfId="54" applyNumberFormat="1" applyFont="1" applyFill="1" applyBorder="1" applyAlignment="1">
      <alignment horizontal="center"/>
      <protection/>
    </xf>
    <xf numFmtId="0" fontId="33" fillId="0" borderId="0" xfId="54" applyFont="1" applyFill="1" applyAlignment="1">
      <alignment horizontal="center"/>
      <protection/>
    </xf>
    <xf numFmtId="49" fontId="29" fillId="0" borderId="32" xfId="54" applyNumberFormat="1" applyFont="1" applyFill="1" applyBorder="1" applyAlignment="1">
      <alignment horizontal="left" wrapText="1"/>
      <protection/>
    </xf>
    <xf numFmtId="4" fontId="20" fillId="23" borderId="11" xfId="54" applyNumberFormat="1" applyFont="1" applyFill="1" applyBorder="1" applyAlignment="1">
      <alignment horizontal="right"/>
      <protection/>
    </xf>
    <xf numFmtId="49" fontId="29" fillId="0" borderId="33" xfId="54" applyNumberFormat="1" applyFont="1" applyFill="1" applyBorder="1" applyAlignment="1">
      <alignment horizontal="justify" vertical="center" wrapText="1"/>
      <protection/>
    </xf>
    <xf numFmtId="49" fontId="20" fillId="0" borderId="14" xfId="54" applyNumberFormat="1" applyFont="1" applyFill="1" applyBorder="1" applyAlignment="1">
      <alignment horizontal="center" wrapText="1"/>
      <protection/>
    </xf>
    <xf numFmtId="4" fontId="20" fillId="0" borderId="14" xfId="54" applyNumberFormat="1" applyFont="1" applyFill="1" applyBorder="1" applyAlignment="1">
      <alignment horizontal="right"/>
      <protection/>
    </xf>
    <xf numFmtId="4" fontId="20" fillId="0" borderId="34" xfId="54" applyNumberFormat="1" applyFont="1" applyFill="1" applyBorder="1" applyAlignment="1">
      <alignment horizontal="right"/>
      <protection/>
    </xf>
    <xf numFmtId="0" fontId="29" fillId="0" borderId="33" xfId="54" applyFont="1" applyFill="1" applyBorder="1" applyAlignment="1">
      <alignment horizontal="justify" vertical="center" wrapText="1"/>
      <protection/>
    </xf>
    <xf numFmtId="0" fontId="20" fillId="0" borderId="14" xfId="54" applyFont="1" applyFill="1" applyBorder="1" applyAlignment="1">
      <alignment horizontal="center" vertical="center"/>
      <protection/>
    </xf>
    <xf numFmtId="0" fontId="20" fillId="0" borderId="14" xfId="54" applyFont="1" applyFill="1" applyBorder="1">
      <alignment/>
      <protection/>
    </xf>
    <xf numFmtId="4" fontId="20" fillId="23" borderId="14" xfId="54" applyNumberFormat="1" applyFont="1" applyFill="1" applyBorder="1" applyAlignment="1">
      <alignment horizontal="right"/>
      <protection/>
    </xf>
    <xf numFmtId="4" fontId="20" fillId="0" borderId="35" xfId="54" applyNumberFormat="1" applyFont="1" applyFill="1" applyBorder="1" applyAlignment="1">
      <alignment horizontal="right"/>
      <protection/>
    </xf>
    <xf numFmtId="49" fontId="29" fillId="0" borderId="36" xfId="54" applyNumberFormat="1" applyFont="1" applyFill="1" applyBorder="1" applyAlignment="1">
      <alignment horizontal="left" vertical="center" wrapText="1"/>
      <protection/>
    </xf>
    <xf numFmtId="0" fontId="20" fillId="0" borderId="37" xfId="54" applyFont="1" applyFill="1" applyBorder="1">
      <alignment/>
      <protection/>
    </xf>
    <xf numFmtId="0" fontId="20" fillId="0" borderId="38" xfId="54" applyFont="1" applyFill="1" applyBorder="1">
      <alignment/>
      <protection/>
    </xf>
    <xf numFmtId="4" fontId="20" fillId="0" borderId="39" xfId="54" applyNumberFormat="1" applyFont="1" applyFill="1" applyBorder="1" applyAlignment="1">
      <alignment horizontal="right"/>
      <protection/>
    </xf>
    <xf numFmtId="0" fontId="20" fillId="23" borderId="39" xfId="54" applyFont="1" applyFill="1" applyBorder="1">
      <alignment/>
      <protection/>
    </xf>
    <xf numFmtId="0" fontId="20" fillId="23" borderId="40" xfId="54" applyFont="1" applyFill="1" applyBorder="1">
      <alignment/>
      <protection/>
    </xf>
    <xf numFmtId="4" fontId="20" fillId="23" borderId="37" xfId="54" applyNumberFormat="1" applyFont="1" applyFill="1" applyBorder="1">
      <alignment/>
      <protection/>
    </xf>
    <xf numFmtId="0" fontId="20" fillId="23" borderId="37" xfId="54" applyFont="1" applyFill="1" applyBorder="1">
      <alignment/>
      <protection/>
    </xf>
    <xf numFmtId="0" fontId="20" fillId="0" borderId="41" xfId="54" applyFont="1" applyFill="1" applyBorder="1">
      <alignment/>
      <protection/>
    </xf>
    <xf numFmtId="49" fontId="27" fillId="0" borderId="0" xfId="54" applyNumberFormat="1" applyFont="1" applyFill="1" applyAlignment="1">
      <alignment horizontal="left" vertical="center"/>
      <protection/>
    </xf>
    <xf numFmtId="4" fontId="20" fillId="0" borderId="0" xfId="54" applyNumberFormat="1" applyFont="1" applyFill="1">
      <alignment/>
      <protection/>
    </xf>
    <xf numFmtId="49" fontId="27" fillId="0" borderId="0" xfId="54" applyNumberFormat="1" applyFont="1" applyFill="1" applyAlignment="1">
      <alignment horizontal="left" vertical="center" wrapText="1"/>
      <protection/>
    </xf>
    <xf numFmtId="49" fontId="37" fillId="24" borderId="27" xfId="54" applyNumberFormat="1" applyFont="1" applyFill="1" applyBorder="1" applyAlignment="1">
      <alignment horizontal="justify" vertical="center" wrapText="1"/>
      <protection/>
    </xf>
    <xf numFmtId="49" fontId="18" fillId="0" borderId="0" xfId="0" applyNumberFormat="1" applyFont="1" applyFill="1" applyBorder="1" applyAlignment="1">
      <alignment horizontal="left" vertical="center" wrapText="1"/>
    </xf>
    <xf numFmtId="49" fontId="19" fillId="0" borderId="0" xfId="53" applyNumberFormat="1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4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 applyAlignment="1">
      <alignment horizontal="center" vertical="top" wrapText="1"/>
      <protection/>
    </xf>
    <xf numFmtId="0" fontId="25" fillId="0" borderId="42" xfId="54" applyFont="1" applyFill="1" applyBorder="1" applyAlignment="1">
      <alignment horizontal="center" vertical="top" wrapText="1"/>
      <protection/>
    </xf>
    <xf numFmtId="49" fontId="22" fillId="0" borderId="0" xfId="54" applyNumberFormat="1" applyFont="1" applyFill="1" applyBorder="1" applyAlignment="1">
      <alignment horizontal="center" vertical="center" wrapText="1"/>
      <protection/>
    </xf>
    <xf numFmtId="49" fontId="24" fillId="0" borderId="43" xfId="54" applyNumberFormat="1" applyFont="1" applyFill="1" applyBorder="1" applyAlignment="1">
      <alignment horizontal="center" vertical="center" wrapText="1"/>
      <protection/>
    </xf>
    <xf numFmtId="49" fontId="24" fillId="0" borderId="44" xfId="54" applyNumberFormat="1" applyFont="1" applyFill="1" applyBorder="1" applyAlignment="1">
      <alignment horizontal="center" vertical="center" wrapText="1"/>
      <protection/>
    </xf>
    <xf numFmtId="0" fontId="25" fillId="0" borderId="45" xfId="54" applyFont="1" applyFill="1" applyBorder="1" applyAlignment="1">
      <alignment horizontal="center" vertical="top" wrapText="1"/>
      <protection/>
    </xf>
    <xf numFmtId="0" fontId="26" fillId="0" borderId="21" xfId="54" applyFont="1" applyFill="1" applyBorder="1" applyAlignment="1">
      <alignment horizontal="center" vertical="top" wrapText="1"/>
      <protection/>
    </xf>
    <xf numFmtId="0" fontId="25" fillId="0" borderId="46" xfId="54" applyFont="1" applyFill="1" applyBorder="1" applyAlignment="1">
      <alignment vertical="center" wrapText="1"/>
      <protection/>
    </xf>
    <xf numFmtId="0" fontId="25" fillId="0" borderId="15" xfId="54" applyFont="1" applyFill="1" applyBorder="1" applyAlignment="1">
      <alignment vertical="center" wrapText="1"/>
      <protection/>
    </xf>
    <xf numFmtId="0" fontId="20" fillId="0" borderId="46" xfId="54" applyFont="1" applyFill="1" applyBorder="1" applyAlignment="1">
      <alignment horizontal="center" vertical="center" wrapText="1"/>
      <protection/>
    </xf>
    <xf numFmtId="0" fontId="20" fillId="0" borderId="47" xfId="54" applyFont="1" applyFill="1" applyBorder="1" applyAlignment="1">
      <alignment horizontal="center"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5" fillId="23" borderId="47" xfId="55" applyFont="1" applyFill="1" applyBorder="1" applyAlignment="1">
      <alignment horizontal="center" vertical="center" wrapText="1"/>
      <protection/>
    </xf>
    <xf numFmtId="0" fontId="25" fillId="23" borderId="48" xfId="55" applyFont="1" applyFill="1" applyBorder="1" applyAlignment="1">
      <alignment horizontal="center" vertical="center" wrapText="1"/>
      <protection/>
    </xf>
    <xf numFmtId="0" fontId="25" fillId="23" borderId="47" xfId="54" applyFont="1" applyFill="1" applyBorder="1" applyAlignment="1">
      <alignment horizontal="center" vertical="center" wrapText="1"/>
      <protection/>
    </xf>
    <xf numFmtId="0" fontId="25" fillId="23" borderId="48" xfId="54" applyFont="1" applyFill="1" applyBorder="1" applyAlignment="1">
      <alignment horizontal="center" vertical="center" wrapText="1"/>
      <protection/>
    </xf>
    <xf numFmtId="0" fontId="25" fillId="23" borderId="45" xfId="54" applyFont="1" applyFill="1" applyBorder="1" applyAlignment="1">
      <alignment horizontal="center" vertical="center" wrapText="1"/>
      <protection/>
    </xf>
    <xf numFmtId="0" fontId="25" fillId="23" borderId="42" xfId="54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top" wrapText="1"/>
      <protection/>
    </xf>
    <xf numFmtId="0" fontId="25" fillId="0" borderId="21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 applyAlignment="1">
      <alignment horizontal="center" vertical="center" wrapText="1"/>
      <protection/>
    </xf>
    <xf numFmtId="0" fontId="25" fillId="0" borderId="22" xfId="55" applyFont="1" applyFill="1" applyBorder="1" applyAlignment="1">
      <alignment horizontal="center" vertical="center" wrapText="1"/>
      <protection/>
    </xf>
    <xf numFmtId="0" fontId="25" fillId="0" borderId="30" xfId="55" applyFont="1" applyFill="1" applyBorder="1" applyAlignment="1">
      <alignment horizontal="center" vertical="center" wrapText="1"/>
      <protection/>
    </xf>
    <xf numFmtId="0" fontId="25" fillId="0" borderId="35" xfId="55" applyFont="1" applyFill="1" applyBorder="1" applyAlignment="1">
      <alignment horizontal="center" vertical="center" wrapText="1"/>
      <protection/>
    </xf>
    <xf numFmtId="0" fontId="20" fillId="0" borderId="21" xfId="55" applyFont="1" applyFill="1" applyBorder="1" applyAlignment="1">
      <alignment horizontal="center" vertical="center" wrapText="1"/>
      <protection/>
    </xf>
    <xf numFmtId="0" fontId="20" fillId="0" borderId="19" xfId="55" applyFont="1" applyFill="1" applyBorder="1" applyAlignment="1">
      <alignment horizontal="center" vertical="center" wrapText="1"/>
      <protection/>
    </xf>
    <xf numFmtId="49" fontId="36" fillId="0" borderId="0" xfId="0" applyNumberFormat="1" applyFont="1" applyFill="1" applyAlignment="1">
      <alignment horizontal="left" wrapText="1"/>
    </xf>
    <xf numFmtId="2" fontId="36" fillId="0" borderId="0" xfId="0" applyNumberFormat="1" applyFont="1" applyFill="1" applyAlignment="1">
      <alignment horizontal="left" wrapText="1"/>
    </xf>
    <xf numFmtId="49" fontId="36" fillId="0" borderId="0" xfId="0" applyNumberFormat="1" applyFont="1" applyFill="1" applyAlignment="1">
      <alignment horizontal="justify" wrapText="1"/>
    </xf>
    <xf numFmtId="0" fontId="25" fillId="0" borderId="19" xfId="54" applyFont="1" applyFill="1" applyBorder="1" applyAlignment="1">
      <alignment horizontal="center" vertical="top" wrapText="1"/>
      <protection/>
    </xf>
    <xf numFmtId="0" fontId="25" fillId="0" borderId="49" xfId="54" applyFont="1" applyFill="1" applyBorder="1" applyAlignment="1">
      <alignment horizontal="center" vertical="top" wrapText="1"/>
      <protection/>
    </xf>
    <xf numFmtId="0" fontId="25" fillId="0" borderId="50" xfId="54" applyFont="1" applyFill="1" applyBorder="1" applyAlignment="1">
      <alignment horizontal="center" vertical="center" wrapText="1"/>
      <protection/>
    </xf>
    <xf numFmtId="0" fontId="25" fillId="0" borderId="51" xfId="54" applyFont="1" applyFill="1" applyBorder="1" applyAlignment="1">
      <alignment horizontal="center" vertical="center" wrapText="1"/>
      <protection/>
    </xf>
    <xf numFmtId="0" fontId="25" fillId="23" borderId="50" xfId="54" applyFont="1" applyFill="1" applyBorder="1" applyAlignment="1">
      <alignment horizontal="center" vertical="center" wrapText="1"/>
      <protection/>
    </xf>
    <xf numFmtId="0" fontId="25" fillId="23" borderId="51" xfId="54" applyFont="1" applyFill="1" applyBorder="1" applyAlignment="1">
      <alignment horizontal="center" vertical="center" wrapText="1"/>
      <protection/>
    </xf>
    <xf numFmtId="0" fontId="25" fillId="0" borderId="52" xfId="54" applyFont="1" applyFill="1" applyBorder="1" applyAlignment="1">
      <alignment horizontal="center" vertical="center" wrapText="1"/>
      <protection/>
    </xf>
    <xf numFmtId="0" fontId="25" fillId="0" borderId="53" xfId="54" applyFont="1" applyFill="1" applyBorder="1" applyAlignment="1">
      <alignment horizontal="center" vertical="center" wrapText="1"/>
      <protection/>
    </xf>
    <xf numFmtId="0" fontId="25" fillId="0" borderId="54" xfId="54" applyFont="1" applyFill="1" applyBorder="1" applyAlignment="1">
      <alignment horizontal="center" vertical="center" wrapText="1"/>
      <protection/>
    </xf>
    <xf numFmtId="0" fontId="25" fillId="0" borderId="55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_ОФО МБДОУ 2015" xfId="53"/>
    <cellStyle name="Обычный 2_Форма ОФО Школы, Интернаты 2" xfId="54"/>
    <cellStyle name="Обычный 2_Форма расчета ОФО школы (уточненная)_Форма ОФО Школы, Интернаты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showZeros="0" tabSelected="1" zoomScale="70" zoomScaleNormal="70" zoomScalePageLayoutView="0" workbookViewId="0" topLeftCell="A1">
      <pane xSplit="10" ySplit="19" topLeftCell="K20" activePane="bottomRight" state="frozen"/>
      <selection pane="topLeft" activeCell="A1" sqref="A1"/>
      <selection pane="topRight" activeCell="K1" sqref="K1"/>
      <selection pane="bottomLeft" activeCell="A20" sqref="A20"/>
      <selection pane="bottomRight" activeCell="D1" sqref="D1:T1"/>
    </sheetView>
  </sheetViews>
  <sheetFormatPr defaultColWidth="9.140625" defaultRowHeight="15" outlineLevelCol="1"/>
  <cols>
    <col min="1" max="1" width="34.140625" style="159" customWidth="1"/>
    <col min="2" max="2" width="7.57421875" style="3" customWidth="1"/>
    <col min="3" max="3" width="13.00390625" style="3" customWidth="1"/>
    <col min="4" max="4" width="13.28125" style="3" customWidth="1"/>
    <col min="5" max="5" width="11.57421875" style="3" hidden="1" customWidth="1" outlineLevel="1"/>
    <col min="6" max="6" width="0" style="3" hidden="1" customWidth="1" outlineLevel="1"/>
    <col min="7" max="7" width="11.57421875" style="3" customWidth="1" outlineLevel="1"/>
    <col min="8" max="8" width="13.140625" style="3" customWidth="1"/>
    <col min="9" max="9" width="13.00390625" style="3" customWidth="1"/>
    <col min="10" max="10" width="12.7109375" style="3" customWidth="1"/>
    <col min="11" max="11" width="12.8515625" style="3" customWidth="1"/>
    <col min="12" max="12" width="11.8515625" style="3" customWidth="1"/>
    <col min="13" max="13" width="9.421875" style="3" customWidth="1"/>
    <col min="14" max="14" width="8.421875" style="3" customWidth="1"/>
    <col min="15" max="15" width="8.7109375" style="3" customWidth="1"/>
    <col min="16" max="16" width="11.7109375" style="3" customWidth="1"/>
    <col min="17" max="17" width="11.8515625" style="3" customWidth="1"/>
    <col min="18" max="18" width="7.8515625" style="3" customWidth="1"/>
    <col min="19" max="19" width="10.28125" style="3" customWidth="1"/>
    <col min="20" max="20" width="10.7109375" style="3" customWidth="1"/>
    <col min="21" max="16384" width="9.140625" style="3" customWidth="1"/>
  </cols>
  <sheetData>
    <row r="1" spans="1:20" s="2" customFormat="1" ht="21.75" customHeight="1">
      <c r="A1" s="161" t="s">
        <v>0</v>
      </c>
      <c r="B1" s="161"/>
      <c r="C1" s="161"/>
      <c r="D1" s="162" t="s">
        <v>1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2" customFormat="1" ht="6.75" customHeight="1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4"/>
      <c r="M2" s="5"/>
      <c r="N2" s="5"/>
      <c r="O2" s="5"/>
      <c r="P2" s="5"/>
      <c r="Q2" s="3"/>
      <c r="R2" s="3"/>
      <c r="S2" s="3"/>
      <c r="T2" s="3"/>
    </row>
    <row r="3" spans="1:20" s="2" customFormat="1" ht="18.75">
      <c r="A3" s="167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9.5" thickBot="1">
      <c r="A4" s="6" t="s">
        <v>3</v>
      </c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7"/>
      <c r="P4" s="7"/>
      <c r="Q4" s="9">
        <f>(Q15-Q13)/1.302</f>
        <v>0</v>
      </c>
      <c r="R4" s="10"/>
      <c r="S4" s="8"/>
      <c r="T4" s="7"/>
    </row>
    <row r="5" spans="1:20" ht="49.5" customHeight="1" thickBot="1">
      <c r="A5" s="168"/>
      <c r="B5" s="170" t="s">
        <v>4</v>
      </c>
      <c r="C5" s="171" t="s">
        <v>5</v>
      </c>
      <c r="D5" s="171"/>
      <c r="E5" s="198" t="s">
        <v>203</v>
      </c>
      <c r="F5" s="199"/>
      <c r="G5" s="172" t="s">
        <v>6</v>
      </c>
      <c r="H5" s="200" t="s">
        <v>7</v>
      </c>
      <c r="I5" s="202" t="s">
        <v>8</v>
      </c>
      <c r="J5" s="204" t="s">
        <v>9</v>
      </c>
      <c r="K5" s="204"/>
      <c r="L5" s="204"/>
      <c r="M5" s="204"/>
      <c r="N5" s="204"/>
      <c r="O5" s="204"/>
      <c r="P5" s="204"/>
      <c r="Q5" s="204"/>
      <c r="R5" s="204"/>
      <c r="S5" s="204"/>
      <c r="T5" s="205"/>
    </row>
    <row r="6" spans="1:20" ht="12.75" customHeight="1" hidden="1" thickBot="1">
      <c r="A6" s="169"/>
      <c r="B6" s="166"/>
      <c r="C6" s="163" t="s">
        <v>10</v>
      </c>
      <c r="D6" s="163" t="s">
        <v>11</v>
      </c>
      <c r="E6" s="165" t="s">
        <v>12</v>
      </c>
      <c r="F6" s="165" t="s">
        <v>13</v>
      </c>
      <c r="G6" s="173"/>
      <c r="H6" s="201"/>
      <c r="I6" s="203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206" t="s">
        <v>14</v>
      </c>
    </row>
    <row r="7" spans="1:20" ht="24" customHeight="1">
      <c r="A7" s="169"/>
      <c r="B7" s="166"/>
      <c r="C7" s="163"/>
      <c r="D7" s="163"/>
      <c r="E7" s="166"/>
      <c r="F7" s="166"/>
      <c r="G7" s="173"/>
      <c r="H7" s="201"/>
      <c r="I7" s="203"/>
      <c r="J7" s="180" t="s">
        <v>15</v>
      </c>
      <c r="K7" s="193" t="s">
        <v>16</v>
      </c>
      <c r="L7" s="194"/>
      <c r="M7" s="187" t="s">
        <v>17</v>
      </c>
      <c r="N7" s="190" t="s">
        <v>18</v>
      </c>
      <c r="O7" s="182" t="s">
        <v>19</v>
      </c>
      <c r="P7" s="184" t="s">
        <v>20</v>
      </c>
      <c r="Q7" s="174" t="s">
        <v>21</v>
      </c>
      <c r="R7" s="175"/>
      <c r="S7" s="178" t="s">
        <v>22</v>
      </c>
      <c r="T7" s="207"/>
    </row>
    <row r="8" spans="1:20" ht="55.5" customHeight="1">
      <c r="A8" s="169"/>
      <c r="B8" s="166"/>
      <c r="C8" s="163"/>
      <c r="D8" s="163"/>
      <c r="E8" s="166"/>
      <c r="F8" s="166"/>
      <c r="G8" s="173"/>
      <c r="H8" s="201"/>
      <c r="I8" s="203"/>
      <c r="J8" s="181"/>
      <c r="K8" s="11" t="s">
        <v>23</v>
      </c>
      <c r="L8" s="12" t="s">
        <v>24</v>
      </c>
      <c r="M8" s="188"/>
      <c r="N8" s="191"/>
      <c r="O8" s="183"/>
      <c r="P8" s="185"/>
      <c r="Q8" s="176"/>
      <c r="R8" s="177"/>
      <c r="S8" s="179"/>
      <c r="T8" s="207"/>
    </row>
    <row r="9" spans="1:20" ht="52.5" customHeight="1" thickBot="1">
      <c r="A9" s="169"/>
      <c r="B9" s="166"/>
      <c r="C9" s="164"/>
      <c r="D9" s="164"/>
      <c r="E9" s="166"/>
      <c r="F9" s="166"/>
      <c r="G9" s="173"/>
      <c r="H9" s="201"/>
      <c r="I9" s="203"/>
      <c r="J9" s="181"/>
      <c r="K9" s="16" t="s">
        <v>25</v>
      </c>
      <c r="L9" s="16" t="s">
        <v>25</v>
      </c>
      <c r="M9" s="189"/>
      <c r="N9" s="192"/>
      <c r="O9" s="183"/>
      <c r="P9" s="185"/>
      <c r="Q9" s="15" t="s">
        <v>26</v>
      </c>
      <c r="R9" s="17" t="s">
        <v>27</v>
      </c>
      <c r="S9" s="179"/>
      <c r="T9" s="207"/>
    </row>
    <row r="10" spans="1:20" s="27" customFormat="1" ht="22.5">
      <c r="A10" s="18"/>
      <c r="B10" s="19">
        <v>1</v>
      </c>
      <c r="C10" s="20">
        <v>2</v>
      </c>
      <c r="D10" s="20">
        <v>3</v>
      </c>
      <c r="E10" s="20"/>
      <c r="F10" s="20">
        <v>5</v>
      </c>
      <c r="G10" s="20">
        <v>4</v>
      </c>
      <c r="H10" s="21">
        <v>5</v>
      </c>
      <c r="I10" s="22" t="s">
        <v>28</v>
      </c>
      <c r="J10" s="23" t="s">
        <v>29</v>
      </c>
      <c r="K10" s="24">
        <v>8</v>
      </c>
      <c r="L10" s="24">
        <v>9</v>
      </c>
      <c r="M10" s="24">
        <v>10</v>
      </c>
      <c r="N10" s="20">
        <v>11</v>
      </c>
      <c r="O10" s="25">
        <v>12</v>
      </c>
      <c r="P10" s="25" t="s">
        <v>30</v>
      </c>
      <c r="Q10" s="24">
        <v>14</v>
      </c>
      <c r="R10" s="24">
        <v>15</v>
      </c>
      <c r="S10" s="24">
        <v>16</v>
      </c>
      <c r="T10" s="26">
        <v>17</v>
      </c>
    </row>
    <row r="11" spans="1:20" ht="25.5">
      <c r="A11" s="28" t="s">
        <v>31</v>
      </c>
      <c r="B11" s="14"/>
      <c r="C11" s="13"/>
      <c r="D11" s="13"/>
      <c r="E11" s="13"/>
      <c r="F11" s="13"/>
      <c r="G11" s="13"/>
      <c r="H11" s="29"/>
      <c r="I11" s="30"/>
      <c r="J11" s="31"/>
      <c r="K11" s="32" t="s">
        <v>32</v>
      </c>
      <c r="L11" s="33" t="s">
        <v>33</v>
      </c>
      <c r="M11" s="33" t="s">
        <v>33</v>
      </c>
      <c r="N11" s="33" t="s">
        <v>33</v>
      </c>
      <c r="O11" s="34">
        <v>4229900</v>
      </c>
      <c r="P11" s="35">
        <v>4219900</v>
      </c>
      <c r="Q11" s="33" t="s">
        <v>33</v>
      </c>
      <c r="R11" s="33" t="s">
        <v>33</v>
      </c>
      <c r="S11" s="33" t="s">
        <v>33</v>
      </c>
      <c r="T11" s="36" t="s">
        <v>33</v>
      </c>
    </row>
    <row r="12" spans="1:20" ht="12.75">
      <c r="A12" s="37" t="s">
        <v>34</v>
      </c>
      <c r="B12" s="14"/>
      <c r="C12" s="13"/>
      <c r="D12" s="13"/>
      <c r="E12" s="13"/>
      <c r="F12" s="13"/>
      <c r="G12" s="13"/>
      <c r="H12" s="29"/>
      <c r="I12" s="30"/>
      <c r="J12" s="31"/>
      <c r="K12" s="33"/>
      <c r="L12" s="32" t="s">
        <v>35</v>
      </c>
      <c r="M12" s="33"/>
      <c r="N12" s="13"/>
      <c r="O12" s="34"/>
      <c r="P12" s="35"/>
      <c r="Q12" s="33" t="s">
        <v>36</v>
      </c>
      <c r="R12" s="33"/>
      <c r="S12" s="33"/>
      <c r="T12" s="36"/>
    </row>
    <row r="13" spans="1:20" ht="24">
      <c r="A13" s="38" t="s">
        <v>37</v>
      </c>
      <c r="B13" s="39"/>
      <c r="C13" s="40"/>
      <c r="D13" s="40"/>
      <c r="E13" s="40"/>
      <c r="F13" s="40"/>
      <c r="G13" s="40"/>
      <c r="H13" s="41"/>
      <c r="I13" s="42">
        <f>J13+O13+P13</f>
        <v>21927712.96</v>
      </c>
      <c r="J13" s="43">
        <f>K13+L13</f>
        <v>18565236</v>
      </c>
      <c r="K13" s="44">
        <v>16810138</v>
      </c>
      <c r="L13" s="44">
        <v>1755098</v>
      </c>
      <c r="M13" s="45"/>
      <c r="N13" s="46"/>
      <c r="O13" s="44">
        <v>0</v>
      </c>
      <c r="P13" s="47">
        <f>Q13+R13</f>
        <v>3362476.96</v>
      </c>
      <c r="Q13" s="48">
        <v>3362476.96</v>
      </c>
      <c r="R13" s="49"/>
      <c r="S13" s="49"/>
      <c r="T13" s="50"/>
    </row>
    <row r="14" spans="1:20" ht="12.75">
      <c r="A14" s="51"/>
      <c r="B14" s="14"/>
      <c r="C14" s="13"/>
      <c r="D14" s="13"/>
      <c r="E14" s="13"/>
      <c r="F14" s="13"/>
      <c r="G14" s="13"/>
      <c r="H14" s="52"/>
      <c r="I14" s="53"/>
      <c r="J14" s="54"/>
      <c r="K14" s="55"/>
      <c r="L14" s="55"/>
      <c r="M14" s="55"/>
      <c r="N14" s="55"/>
      <c r="O14" s="56"/>
      <c r="P14" s="57"/>
      <c r="Q14" s="55"/>
      <c r="R14" s="55"/>
      <c r="S14" s="55"/>
      <c r="T14" s="58"/>
    </row>
    <row r="15" spans="1:20" s="66" customFormat="1" ht="12.75">
      <c r="A15" s="59" t="s">
        <v>38</v>
      </c>
      <c r="B15" s="60"/>
      <c r="C15" s="61">
        <f aca="true" t="shared" si="0" ref="C15:T15">C19+C31+C43+C113</f>
        <v>19977582.949999996</v>
      </c>
      <c r="D15" s="61">
        <f t="shared" si="0"/>
        <v>21516914.63</v>
      </c>
      <c r="E15" s="61">
        <f t="shared" si="0"/>
        <v>0</v>
      </c>
      <c r="F15" s="61">
        <f t="shared" si="0"/>
        <v>0</v>
      </c>
      <c r="G15" s="62">
        <f t="shared" si="0"/>
        <v>1383183.21</v>
      </c>
      <c r="H15" s="63">
        <f t="shared" si="0"/>
        <v>23253167.79</v>
      </c>
      <c r="I15" s="63">
        <f t="shared" si="0"/>
        <v>23253167.79</v>
      </c>
      <c r="J15" s="64">
        <f t="shared" si="0"/>
        <v>18565236</v>
      </c>
      <c r="K15" s="61">
        <f t="shared" si="0"/>
        <v>16810138</v>
      </c>
      <c r="L15" s="61">
        <f t="shared" si="0"/>
        <v>1755098</v>
      </c>
      <c r="M15" s="61">
        <f t="shared" si="0"/>
        <v>0</v>
      </c>
      <c r="N15" s="61">
        <f t="shared" si="0"/>
        <v>0</v>
      </c>
      <c r="O15" s="61">
        <f t="shared" si="0"/>
        <v>0</v>
      </c>
      <c r="P15" s="61">
        <f t="shared" si="0"/>
        <v>3362476.96</v>
      </c>
      <c r="Q15" s="61">
        <f t="shared" si="0"/>
        <v>3362476.96</v>
      </c>
      <c r="R15" s="61">
        <f t="shared" si="0"/>
        <v>0</v>
      </c>
      <c r="S15" s="61">
        <f t="shared" si="0"/>
        <v>328090.04</v>
      </c>
      <c r="T15" s="65">
        <f t="shared" si="0"/>
        <v>997364.79</v>
      </c>
    </row>
    <row r="16" spans="1:20" s="66" customFormat="1" ht="12.75">
      <c r="A16" s="59" t="s">
        <v>39</v>
      </c>
      <c r="B16" s="60"/>
      <c r="C16" s="61">
        <f aca="true" t="shared" si="1" ref="C16:T16">C19+C32+C43+C113</f>
        <v>19977582.949999996</v>
      </c>
      <c r="D16" s="61">
        <f t="shared" si="1"/>
        <v>21516914.63</v>
      </c>
      <c r="E16" s="61">
        <f t="shared" si="1"/>
        <v>0</v>
      </c>
      <c r="F16" s="61">
        <f t="shared" si="1"/>
        <v>0</v>
      </c>
      <c r="G16" s="62">
        <f t="shared" si="1"/>
        <v>1383183.21</v>
      </c>
      <c r="H16" s="63">
        <f t="shared" si="1"/>
        <v>23181117.79</v>
      </c>
      <c r="I16" s="63">
        <f t="shared" si="1"/>
        <v>23181117.79</v>
      </c>
      <c r="J16" s="64">
        <f t="shared" si="1"/>
        <v>18565236</v>
      </c>
      <c r="K16" s="61">
        <f t="shared" si="1"/>
        <v>16810138</v>
      </c>
      <c r="L16" s="61">
        <f t="shared" si="1"/>
        <v>1755098</v>
      </c>
      <c r="M16" s="61">
        <f t="shared" si="1"/>
        <v>0</v>
      </c>
      <c r="N16" s="61">
        <f t="shared" si="1"/>
        <v>0</v>
      </c>
      <c r="O16" s="61">
        <f t="shared" si="1"/>
        <v>0</v>
      </c>
      <c r="P16" s="61">
        <f t="shared" si="1"/>
        <v>3290426.96</v>
      </c>
      <c r="Q16" s="61">
        <f t="shared" si="1"/>
        <v>3290426.96</v>
      </c>
      <c r="R16" s="61">
        <f t="shared" si="1"/>
        <v>0</v>
      </c>
      <c r="S16" s="61">
        <f t="shared" si="1"/>
        <v>328090.04</v>
      </c>
      <c r="T16" s="65">
        <f t="shared" si="1"/>
        <v>997364.79</v>
      </c>
    </row>
    <row r="17" spans="1:20" s="73" customFormat="1" ht="13.5">
      <c r="A17" s="67" t="s">
        <v>40</v>
      </c>
      <c r="B17" s="68"/>
      <c r="C17" s="69">
        <f aca="true" t="shared" si="2" ref="C17:T17">C15-C113</f>
        <v>19617194.869999997</v>
      </c>
      <c r="D17" s="69">
        <f t="shared" si="2"/>
        <v>21114273.619999997</v>
      </c>
      <c r="E17" s="69">
        <f t="shared" si="2"/>
        <v>0</v>
      </c>
      <c r="F17" s="69">
        <f t="shared" si="2"/>
        <v>0</v>
      </c>
      <c r="G17" s="69">
        <f t="shared" si="2"/>
        <v>1383183.21</v>
      </c>
      <c r="H17" s="70">
        <f t="shared" si="2"/>
        <v>22836639.8</v>
      </c>
      <c r="I17" s="70">
        <f t="shared" si="2"/>
        <v>22836639.8</v>
      </c>
      <c r="J17" s="71">
        <f t="shared" si="2"/>
        <v>18565236</v>
      </c>
      <c r="K17" s="69">
        <f t="shared" si="2"/>
        <v>16810138</v>
      </c>
      <c r="L17" s="69">
        <f t="shared" si="2"/>
        <v>1755098</v>
      </c>
      <c r="M17" s="69">
        <f t="shared" si="2"/>
        <v>0</v>
      </c>
      <c r="N17" s="69">
        <f t="shared" si="2"/>
        <v>0</v>
      </c>
      <c r="O17" s="69">
        <f t="shared" si="2"/>
        <v>0</v>
      </c>
      <c r="P17" s="69">
        <f t="shared" si="2"/>
        <v>3362476.96</v>
      </c>
      <c r="Q17" s="69">
        <f t="shared" si="2"/>
        <v>3362476.96</v>
      </c>
      <c r="R17" s="69">
        <f t="shared" si="2"/>
        <v>0</v>
      </c>
      <c r="S17" s="69">
        <f t="shared" si="2"/>
        <v>328090.04</v>
      </c>
      <c r="T17" s="72">
        <f t="shared" si="2"/>
        <v>580836.8</v>
      </c>
    </row>
    <row r="18" spans="1:20" s="73" customFormat="1" ht="13.5">
      <c r="A18" s="67" t="s">
        <v>41</v>
      </c>
      <c r="B18" s="68"/>
      <c r="C18" s="69">
        <f aca="true" t="shared" si="3" ref="C18:T18">C16-C113</f>
        <v>19617194.869999997</v>
      </c>
      <c r="D18" s="69">
        <f t="shared" si="3"/>
        <v>21114273.619999997</v>
      </c>
      <c r="E18" s="69">
        <f t="shared" si="3"/>
        <v>0</v>
      </c>
      <c r="F18" s="69">
        <f t="shared" si="3"/>
        <v>0</v>
      </c>
      <c r="G18" s="69">
        <f t="shared" si="3"/>
        <v>1383183.21</v>
      </c>
      <c r="H18" s="70">
        <f t="shared" si="3"/>
        <v>22764589.8</v>
      </c>
      <c r="I18" s="70">
        <f t="shared" si="3"/>
        <v>22764589.8</v>
      </c>
      <c r="J18" s="71">
        <f t="shared" si="3"/>
        <v>18565236</v>
      </c>
      <c r="K18" s="69">
        <f t="shared" si="3"/>
        <v>16810138</v>
      </c>
      <c r="L18" s="69">
        <f t="shared" si="3"/>
        <v>1755098</v>
      </c>
      <c r="M18" s="69">
        <f t="shared" si="3"/>
        <v>0</v>
      </c>
      <c r="N18" s="69">
        <f t="shared" si="3"/>
        <v>0</v>
      </c>
      <c r="O18" s="69">
        <f t="shared" si="3"/>
        <v>0</v>
      </c>
      <c r="P18" s="69">
        <f t="shared" si="3"/>
        <v>3290426.96</v>
      </c>
      <c r="Q18" s="69">
        <f t="shared" si="3"/>
        <v>3290426.96</v>
      </c>
      <c r="R18" s="69">
        <f t="shared" si="3"/>
        <v>0</v>
      </c>
      <c r="S18" s="69">
        <f t="shared" si="3"/>
        <v>328090.04</v>
      </c>
      <c r="T18" s="72">
        <f t="shared" si="3"/>
        <v>580836.8</v>
      </c>
    </row>
    <row r="19" spans="1:20" s="80" customFormat="1" ht="15.75">
      <c r="A19" s="160" t="s">
        <v>42</v>
      </c>
      <c r="B19" s="75"/>
      <c r="C19" s="76">
        <f aca="true" t="shared" si="4" ref="C19:T19">C20+C27+C24</f>
        <v>17504230.58</v>
      </c>
      <c r="D19" s="76">
        <f t="shared" si="4"/>
        <v>18667694.33</v>
      </c>
      <c r="E19" s="76">
        <f t="shared" si="4"/>
        <v>0</v>
      </c>
      <c r="F19" s="76">
        <f t="shared" si="4"/>
        <v>0</v>
      </c>
      <c r="G19" s="76">
        <f t="shared" si="4"/>
        <v>0</v>
      </c>
      <c r="H19" s="77">
        <f t="shared" si="4"/>
        <v>17552275.650000002</v>
      </c>
      <c r="I19" s="77">
        <f t="shared" si="4"/>
        <v>17552275.650000002</v>
      </c>
      <c r="J19" s="78">
        <f t="shared" si="4"/>
        <v>15164594.41</v>
      </c>
      <c r="K19" s="76">
        <f t="shared" si="4"/>
        <v>15164594.41</v>
      </c>
      <c r="L19" s="76">
        <f t="shared" si="4"/>
        <v>0</v>
      </c>
      <c r="M19" s="76">
        <f t="shared" si="4"/>
        <v>0</v>
      </c>
      <c r="N19" s="76">
        <f t="shared" si="4"/>
        <v>0</v>
      </c>
      <c r="O19" s="76">
        <f t="shared" si="4"/>
        <v>0</v>
      </c>
      <c r="P19" s="76">
        <f t="shared" si="4"/>
        <v>2059591.2000000002</v>
      </c>
      <c r="Q19" s="76">
        <f t="shared" si="4"/>
        <v>2059591.2000000002</v>
      </c>
      <c r="R19" s="76">
        <f t="shared" si="4"/>
        <v>0</v>
      </c>
      <c r="S19" s="76">
        <f t="shared" si="4"/>
        <v>328090.04</v>
      </c>
      <c r="T19" s="79">
        <f t="shared" si="4"/>
        <v>0</v>
      </c>
    </row>
    <row r="20" spans="1:20" s="66" customFormat="1" ht="12.75">
      <c r="A20" s="81" t="s">
        <v>43</v>
      </c>
      <c r="B20" s="82"/>
      <c r="C20" s="83">
        <f aca="true" t="shared" si="5" ref="C20:T20">C21+C22+C23</f>
        <v>13444109.51</v>
      </c>
      <c r="D20" s="83">
        <f t="shared" si="5"/>
        <v>14377457.94</v>
      </c>
      <c r="E20" s="83">
        <f t="shared" si="5"/>
        <v>0</v>
      </c>
      <c r="F20" s="83">
        <f t="shared" si="5"/>
        <v>0</v>
      </c>
      <c r="G20" s="83">
        <f t="shared" si="5"/>
        <v>0</v>
      </c>
      <c r="H20" s="84">
        <f t="shared" si="5"/>
        <v>13481010.48</v>
      </c>
      <c r="I20" s="85">
        <f t="shared" si="5"/>
        <v>13481010.48</v>
      </c>
      <c r="J20" s="86">
        <f t="shared" si="5"/>
        <v>11647153.92</v>
      </c>
      <c r="K20" s="83">
        <f t="shared" si="5"/>
        <v>11647153.92</v>
      </c>
      <c r="L20" s="83">
        <f t="shared" si="5"/>
        <v>0</v>
      </c>
      <c r="M20" s="83">
        <f t="shared" si="5"/>
        <v>0</v>
      </c>
      <c r="N20" s="83">
        <f t="shared" si="5"/>
        <v>0</v>
      </c>
      <c r="O20" s="87">
        <f t="shared" si="5"/>
        <v>0</v>
      </c>
      <c r="P20" s="87">
        <f t="shared" si="5"/>
        <v>1581867.28</v>
      </c>
      <c r="Q20" s="83">
        <f t="shared" si="5"/>
        <v>1581867.28</v>
      </c>
      <c r="R20" s="83">
        <f t="shared" si="5"/>
        <v>0</v>
      </c>
      <c r="S20" s="83">
        <f t="shared" si="5"/>
        <v>251989.28</v>
      </c>
      <c r="T20" s="88">
        <f t="shared" si="5"/>
        <v>0</v>
      </c>
    </row>
    <row r="21" spans="1:20" s="98" customFormat="1" ht="24">
      <c r="A21" s="89" t="s">
        <v>44</v>
      </c>
      <c r="B21" s="90" t="s">
        <v>45</v>
      </c>
      <c r="C21" s="91">
        <v>10138750.91</v>
      </c>
      <c r="D21" s="91">
        <v>10802977.13</v>
      </c>
      <c r="E21" s="91"/>
      <c r="F21" s="91"/>
      <c r="G21" s="92">
        <v>0</v>
      </c>
      <c r="H21" s="93">
        <f>I21</f>
        <v>10035978.24</v>
      </c>
      <c r="I21" s="94">
        <f>J21+M21+N21+O21+P21+S21+T21</f>
        <v>10035978.24</v>
      </c>
      <c r="J21" s="95">
        <f>K21+L21</f>
        <v>10035978.24</v>
      </c>
      <c r="K21" s="91">
        <v>10035978.24</v>
      </c>
      <c r="L21" s="91"/>
      <c r="M21" s="91"/>
      <c r="N21" s="91"/>
      <c r="O21" s="96"/>
      <c r="P21" s="96">
        <f>Q21+R21</f>
        <v>0</v>
      </c>
      <c r="Q21" s="91"/>
      <c r="R21" s="91"/>
      <c r="S21" s="91"/>
      <c r="T21" s="97"/>
    </row>
    <row r="22" spans="1:20" s="98" customFormat="1" ht="24">
      <c r="A22" s="89" t="s">
        <v>46</v>
      </c>
      <c r="B22" s="90" t="s">
        <v>47</v>
      </c>
      <c r="C22" s="91">
        <v>2973244.56</v>
      </c>
      <c r="D22" s="91">
        <v>3204025.19</v>
      </c>
      <c r="E22" s="91"/>
      <c r="F22" s="91"/>
      <c r="G22" s="92">
        <v>0</v>
      </c>
      <c r="H22" s="93">
        <f>I22</f>
        <v>3046226.2800000003</v>
      </c>
      <c r="I22" s="94">
        <f>J22+M22+N22+O22+P22+S22+T22</f>
        <v>3046226.2800000003</v>
      </c>
      <c r="J22" s="95">
        <f>K22+L22</f>
        <v>1611175.68</v>
      </c>
      <c r="K22" s="91">
        <v>1611175.68</v>
      </c>
      <c r="L22" s="91"/>
      <c r="M22" s="91"/>
      <c r="N22" s="91"/>
      <c r="O22" s="96"/>
      <c r="P22" s="96">
        <f>Q22+R22</f>
        <v>1435050.6</v>
      </c>
      <c r="Q22" s="91">
        <v>1435050.6</v>
      </c>
      <c r="R22" s="91"/>
      <c r="S22" s="91"/>
      <c r="T22" s="97"/>
    </row>
    <row r="23" spans="1:20" s="98" customFormat="1" ht="12.75">
      <c r="A23" s="89" t="s">
        <v>48</v>
      </c>
      <c r="B23" s="90" t="s">
        <v>49</v>
      </c>
      <c r="C23" s="91">
        <v>332114.04</v>
      </c>
      <c r="D23" s="91">
        <v>370455.62</v>
      </c>
      <c r="E23" s="91"/>
      <c r="F23" s="91"/>
      <c r="G23" s="92">
        <v>0</v>
      </c>
      <c r="H23" s="93">
        <f>I23</f>
        <v>398805.96</v>
      </c>
      <c r="I23" s="94">
        <f>J23+M23+N23+O23+P23+S23+T23</f>
        <v>398805.96</v>
      </c>
      <c r="J23" s="95">
        <f>K23+L23</f>
        <v>0</v>
      </c>
      <c r="K23" s="91"/>
      <c r="L23" s="91"/>
      <c r="M23" s="91"/>
      <c r="N23" s="91"/>
      <c r="O23" s="96"/>
      <c r="P23" s="96">
        <f>Q23+R23</f>
        <v>146816.68000000002</v>
      </c>
      <c r="Q23" s="91">
        <f>398805.96-S23</f>
        <v>146816.68000000002</v>
      </c>
      <c r="R23" s="91"/>
      <c r="S23" s="91">
        <v>251989.28</v>
      </c>
      <c r="T23" s="97"/>
    </row>
    <row r="24" spans="1:20" s="66" customFormat="1" ht="12.75">
      <c r="A24" s="81" t="s">
        <v>50</v>
      </c>
      <c r="B24" s="82"/>
      <c r="C24" s="99">
        <f aca="true" t="shared" si="6" ref="C24:O24">C25+C26</f>
        <v>0</v>
      </c>
      <c r="D24" s="99">
        <f t="shared" si="6"/>
        <v>0</v>
      </c>
      <c r="E24" s="99">
        <f t="shared" si="6"/>
        <v>0</v>
      </c>
      <c r="F24" s="99">
        <f t="shared" si="6"/>
        <v>0</v>
      </c>
      <c r="G24" s="83">
        <f t="shared" si="6"/>
        <v>0</v>
      </c>
      <c r="H24" s="84">
        <f t="shared" si="6"/>
        <v>0</v>
      </c>
      <c r="I24" s="85">
        <f t="shared" si="6"/>
        <v>0</v>
      </c>
      <c r="J24" s="100">
        <f t="shared" si="6"/>
        <v>0</v>
      </c>
      <c r="K24" s="99">
        <f t="shared" si="6"/>
        <v>0</v>
      </c>
      <c r="L24" s="99">
        <f t="shared" si="6"/>
        <v>0</v>
      </c>
      <c r="M24" s="99">
        <f t="shared" si="6"/>
        <v>0</v>
      </c>
      <c r="N24" s="99">
        <f t="shared" si="6"/>
        <v>0</v>
      </c>
      <c r="O24" s="87">
        <f t="shared" si="6"/>
        <v>0</v>
      </c>
      <c r="P24" s="101">
        <f>P25</f>
        <v>0</v>
      </c>
      <c r="Q24" s="83">
        <f>Q25+Q26</f>
        <v>0</v>
      </c>
      <c r="R24" s="83">
        <f>R25+R26</f>
        <v>0</v>
      </c>
      <c r="S24" s="83">
        <f>S25+S26</f>
        <v>0</v>
      </c>
      <c r="T24" s="88">
        <f>T25+T26</f>
        <v>0</v>
      </c>
    </row>
    <row r="25" spans="1:20" s="98" customFormat="1" ht="24">
      <c r="A25" s="89" t="s">
        <v>51</v>
      </c>
      <c r="B25" s="90" t="s">
        <v>52</v>
      </c>
      <c r="C25" s="91">
        <v>0</v>
      </c>
      <c r="D25" s="91">
        <v>0</v>
      </c>
      <c r="E25" s="91"/>
      <c r="F25" s="91"/>
      <c r="G25" s="92">
        <v>0</v>
      </c>
      <c r="H25" s="93">
        <v>0</v>
      </c>
      <c r="I25" s="93">
        <f>J25+M25+N25+O25+P25+S25+T25</f>
        <v>0</v>
      </c>
      <c r="J25" s="102">
        <f>K25+L25</f>
        <v>0</v>
      </c>
      <c r="K25" s="91"/>
      <c r="L25" s="91"/>
      <c r="M25" s="91"/>
      <c r="N25" s="92"/>
      <c r="O25" s="92"/>
      <c r="P25" s="91">
        <f>Q25+R25</f>
        <v>0</v>
      </c>
      <c r="Q25" s="92"/>
      <c r="R25" s="92"/>
      <c r="S25" s="91"/>
      <c r="T25" s="97"/>
    </row>
    <row r="26" spans="1:20" s="98" customFormat="1" ht="12.75">
      <c r="A26" s="89" t="s">
        <v>53</v>
      </c>
      <c r="B26" s="90" t="s">
        <v>54</v>
      </c>
      <c r="C26" s="91">
        <v>0</v>
      </c>
      <c r="D26" s="91">
        <v>0</v>
      </c>
      <c r="E26" s="91"/>
      <c r="F26" s="91"/>
      <c r="G26" s="92">
        <v>0</v>
      </c>
      <c r="H26" s="93">
        <v>0</v>
      </c>
      <c r="I26" s="93">
        <f>J26+M26+N26+O26+P26+S26+T26</f>
        <v>0</v>
      </c>
      <c r="J26" s="102">
        <f>K26+L26</f>
        <v>0</v>
      </c>
      <c r="K26" s="91"/>
      <c r="L26" s="91"/>
      <c r="M26" s="91"/>
      <c r="N26" s="92"/>
      <c r="O26" s="92"/>
      <c r="P26" s="91">
        <f>Q26+R26</f>
        <v>0</v>
      </c>
      <c r="Q26" s="92"/>
      <c r="R26" s="92"/>
      <c r="S26" s="91"/>
      <c r="T26" s="97"/>
    </row>
    <row r="27" spans="1:20" s="66" customFormat="1" ht="12.75">
      <c r="A27" s="81" t="s">
        <v>55</v>
      </c>
      <c r="B27" s="82"/>
      <c r="C27" s="99">
        <f aca="true" t="shared" si="7" ref="C27:T27">C28+C29+C30</f>
        <v>4060121.07</v>
      </c>
      <c r="D27" s="99">
        <f t="shared" si="7"/>
        <v>4290236.39</v>
      </c>
      <c r="E27" s="99">
        <f t="shared" si="7"/>
        <v>0</v>
      </c>
      <c r="F27" s="99">
        <f t="shared" si="7"/>
        <v>0</v>
      </c>
      <c r="G27" s="83">
        <f t="shared" si="7"/>
        <v>0</v>
      </c>
      <c r="H27" s="84">
        <f t="shared" si="7"/>
        <v>4071265.1700000004</v>
      </c>
      <c r="I27" s="85">
        <f t="shared" si="7"/>
        <v>4071265.1700000004</v>
      </c>
      <c r="J27" s="100">
        <f t="shared" si="7"/>
        <v>3517440.49</v>
      </c>
      <c r="K27" s="99">
        <f t="shared" si="7"/>
        <v>3517440.49</v>
      </c>
      <c r="L27" s="99">
        <f t="shared" si="7"/>
        <v>0</v>
      </c>
      <c r="M27" s="99">
        <f t="shared" si="7"/>
        <v>0</v>
      </c>
      <c r="N27" s="99">
        <f t="shared" si="7"/>
        <v>0</v>
      </c>
      <c r="O27" s="101">
        <f t="shared" si="7"/>
        <v>0</v>
      </c>
      <c r="P27" s="101">
        <f t="shared" si="7"/>
        <v>477723.92000000004</v>
      </c>
      <c r="Q27" s="99">
        <f t="shared" si="7"/>
        <v>477723.92000000004</v>
      </c>
      <c r="R27" s="99">
        <f t="shared" si="7"/>
        <v>0</v>
      </c>
      <c r="S27" s="99">
        <f t="shared" si="7"/>
        <v>76100.76</v>
      </c>
      <c r="T27" s="88">
        <f t="shared" si="7"/>
        <v>0</v>
      </c>
    </row>
    <row r="28" spans="1:20" s="98" customFormat="1" ht="24">
      <c r="A28" s="89" t="s">
        <v>56</v>
      </c>
      <c r="B28" s="90" t="s">
        <v>57</v>
      </c>
      <c r="C28" s="91">
        <v>3061902.77</v>
      </c>
      <c r="D28" s="91">
        <v>3210743.17</v>
      </c>
      <c r="E28" s="91"/>
      <c r="F28" s="91"/>
      <c r="G28" s="92">
        <v>0</v>
      </c>
      <c r="H28" s="93">
        <f>I28</f>
        <v>3030865.43</v>
      </c>
      <c r="I28" s="94">
        <f>J28+M28+N28+O28+P28+S28+T28</f>
        <v>3030865.43</v>
      </c>
      <c r="J28" s="95">
        <f>K28+L28</f>
        <v>3030865.43</v>
      </c>
      <c r="K28" s="91">
        <f aca="true" t="shared" si="8" ref="K28:N30">ROUND(K21*0.302,2)</f>
        <v>3030865.43</v>
      </c>
      <c r="L28" s="91">
        <f t="shared" si="8"/>
        <v>0</v>
      </c>
      <c r="M28" s="91">
        <f t="shared" si="8"/>
        <v>0</v>
      </c>
      <c r="N28" s="91">
        <f t="shared" si="8"/>
        <v>0</v>
      </c>
      <c r="O28" s="96"/>
      <c r="P28" s="96">
        <f>Q28+R28</f>
        <v>0</v>
      </c>
      <c r="Q28" s="91"/>
      <c r="R28" s="91"/>
      <c r="S28" s="91">
        <f>ROUND(S21*0.302,2)</f>
        <v>0</v>
      </c>
      <c r="T28" s="97"/>
    </row>
    <row r="29" spans="1:20" s="98" customFormat="1" ht="24">
      <c r="A29" s="89" t="s">
        <v>58</v>
      </c>
      <c r="B29" s="90" t="s">
        <v>59</v>
      </c>
      <c r="C29" s="91">
        <v>897919.86</v>
      </c>
      <c r="D29" s="91">
        <v>967615.62</v>
      </c>
      <c r="E29" s="91"/>
      <c r="F29" s="91"/>
      <c r="G29" s="92">
        <v>0</v>
      </c>
      <c r="H29" s="93">
        <f>I29</f>
        <v>919960.3400000001</v>
      </c>
      <c r="I29" s="94">
        <f>J29+M29+N29+O29+P29+S29+T29</f>
        <v>919960.3400000001</v>
      </c>
      <c r="J29" s="95">
        <f>K29+L29</f>
        <v>486575.06</v>
      </c>
      <c r="K29" s="91">
        <f t="shared" si="8"/>
        <v>486575.06</v>
      </c>
      <c r="L29" s="91">
        <f t="shared" si="8"/>
        <v>0</v>
      </c>
      <c r="M29" s="91">
        <f t="shared" si="8"/>
        <v>0</v>
      </c>
      <c r="N29" s="91">
        <f t="shared" si="8"/>
        <v>0</v>
      </c>
      <c r="O29" s="96"/>
      <c r="P29" s="96">
        <f>Q29+R29</f>
        <v>433385.28</v>
      </c>
      <c r="Q29" s="91">
        <f>ROUND(Q22*0.302,2)</f>
        <v>433385.28</v>
      </c>
      <c r="R29" s="91"/>
      <c r="S29" s="91">
        <f>ROUND(S22*0.302,2)</f>
        <v>0</v>
      </c>
      <c r="T29" s="97"/>
    </row>
    <row r="30" spans="1:20" s="98" customFormat="1" ht="12.75">
      <c r="A30" s="89" t="s">
        <v>48</v>
      </c>
      <c r="B30" s="90" t="s">
        <v>49</v>
      </c>
      <c r="C30" s="91">
        <v>100298.44</v>
      </c>
      <c r="D30" s="91">
        <v>111877.6</v>
      </c>
      <c r="E30" s="91"/>
      <c r="F30" s="91"/>
      <c r="G30" s="92">
        <v>0</v>
      </c>
      <c r="H30" s="93">
        <f>I30</f>
        <v>120439.4</v>
      </c>
      <c r="I30" s="94">
        <f>J30+M30+N30+O30+P30+S30+T30</f>
        <v>120439.4</v>
      </c>
      <c r="J30" s="95">
        <f>K30+L30</f>
        <v>0</v>
      </c>
      <c r="K30" s="91">
        <f t="shared" si="8"/>
        <v>0</v>
      </c>
      <c r="L30" s="91">
        <f t="shared" si="8"/>
        <v>0</v>
      </c>
      <c r="M30" s="91">
        <f t="shared" si="8"/>
        <v>0</v>
      </c>
      <c r="N30" s="91">
        <f t="shared" si="8"/>
        <v>0</v>
      </c>
      <c r="O30" s="96"/>
      <c r="P30" s="96">
        <f>Q30+R30</f>
        <v>44338.64</v>
      </c>
      <c r="Q30" s="91">
        <f>ROUND(Q23*0.302,2)</f>
        <v>44338.64</v>
      </c>
      <c r="R30" s="91"/>
      <c r="S30" s="91">
        <f>ROUND(S23*0.302,2)</f>
        <v>76100.76</v>
      </c>
      <c r="T30" s="97"/>
    </row>
    <row r="31" spans="1:20" s="66" customFormat="1" ht="24">
      <c r="A31" s="74" t="s">
        <v>60</v>
      </c>
      <c r="B31" s="103"/>
      <c r="C31" s="76">
        <f aca="true" t="shared" si="9" ref="C31:T31">C34+C37+C39+C41</f>
        <v>1020666</v>
      </c>
      <c r="D31" s="76">
        <f t="shared" si="9"/>
        <v>1172753</v>
      </c>
      <c r="E31" s="76">
        <f t="shared" si="9"/>
        <v>0</v>
      </c>
      <c r="F31" s="76">
        <f t="shared" si="9"/>
        <v>0</v>
      </c>
      <c r="G31" s="76">
        <f t="shared" si="9"/>
        <v>816049.7100000001</v>
      </c>
      <c r="H31" s="77">
        <f t="shared" si="9"/>
        <v>1143500</v>
      </c>
      <c r="I31" s="77">
        <f t="shared" si="9"/>
        <v>1143500</v>
      </c>
      <c r="J31" s="104">
        <f t="shared" si="9"/>
        <v>0</v>
      </c>
      <c r="K31" s="105">
        <f t="shared" si="9"/>
        <v>0</v>
      </c>
      <c r="L31" s="105">
        <f t="shared" si="9"/>
        <v>0</v>
      </c>
      <c r="M31" s="105">
        <f t="shared" si="9"/>
        <v>0</v>
      </c>
      <c r="N31" s="105">
        <f t="shared" si="9"/>
        <v>0</v>
      </c>
      <c r="O31" s="105">
        <f t="shared" si="9"/>
        <v>0</v>
      </c>
      <c r="P31" s="105">
        <f t="shared" si="9"/>
        <v>1143500</v>
      </c>
      <c r="Q31" s="105">
        <f t="shared" si="9"/>
        <v>1143500</v>
      </c>
      <c r="R31" s="105">
        <f t="shared" si="9"/>
        <v>0</v>
      </c>
      <c r="S31" s="105">
        <f t="shared" si="9"/>
        <v>0</v>
      </c>
      <c r="T31" s="79">
        <f t="shared" si="9"/>
        <v>0</v>
      </c>
    </row>
    <row r="32" spans="1:20" s="66" customFormat="1" ht="12.75">
      <c r="A32" s="74" t="s">
        <v>61</v>
      </c>
      <c r="B32" s="103"/>
      <c r="C32" s="105">
        <f>C35+C38+C42</f>
        <v>1020666</v>
      </c>
      <c r="D32" s="105">
        <f>D35+D38+D42</f>
        <v>1172753</v>
      </c>
      <c r="E32" s="105">
        <f>E35+E38+E42</f>
        <v>0</v>
      </c>
      <c r="F32" s="105">
        <f>F35+F38+F42</f>
        <v>0</v>
      </c>
      <c r="G32" s="105">
        <f>G35+G38+G42</f>
        <v>816049.7100000001</v>
      </c>
      <c r="H32" s="77">
        <f aca="true" t="shared" si="10" ref="H32:T32">H35+H38+H39+H42</f>
        <v>1071450</v>
      </c>
      <c r="I32" s="77">
        <f t="shared" si="10"/>
        <v>1071450</v>
      </c>
      <c r="J32" s="78">
        <f t="shared" si="10"/>
        <v>0</v>
      </c>
      <c r="K32" s="76">
        <f t="shared" si="10"/>
        <v>0</v>
      </c>
      <c r="L32" s="76">
        <f t="shared" si="10"/>
        <v>0</v>
      </c>
      <c r="M32" s="76">
        <f t="shared" si="10"/>
        <v>0</v>
      </c>
      <c r="N32" s="76">
        <f t="shared" si="10"/>
        <v>0</v>
      </c>
      <c r="O32" s="76">
        <f t="shared" si="10"/>
        <v>0</v>
      </c>
      <c r="P32" s="76">
        <f t="shared" si="10"/>
        <v>1071450</v>
      </c>
      <c r="Q32" s="76">
        <f t="shared" si="10"/>
        <v>1071450</v>
      </c>
      <c r="R32" s="76">
        <f t="shared" si="10"/>
        <v>0</v>
      </c>
      <c r="S32" s="76">
        <f t="shared" si="10"/>
        <v>0</v>
      </c>
      <c r="T32" s="79">
        <f t="shared" si="10"/>
        <v>0</v>
      </c>
    </row>
    <row r="33" spans="1:20" s="98" customFormat="1" ht="12.75">
      <c r="A33" s="81" t="s">
        <v>62</v>
      </c>
      <c r="B33" s="90" t="s">
        <v>63</v>
      </c>
      <c r="C33" s="91"/>
      <c r="D33" s="91"/>
      <c r="E33" s="91"/>
      <c r="F33" s="91"/>
      <c r="G33" s="92">
        <v>0</v>
      </c>
      <c r="H33" s="93">
        <f aca="true" t="shared" si="11" ref="H33:H42">I33</f>
        <v>0</v>
      </c>
      <c r="I33" s="94">
        <f aca="true" t="shared" si="12" ref="I33:I42">J33+M33+N33+O33+P33+S33+T33</f>
        <v>0</v>
      </c>
      <c r="J33" s="95">
        <f aca="true" t="shared" si="13" ref="J33:J42">K33+L33</f>
        <v>0</v>
      </c>
      <c r="K33" s="91"/>
      <c r="L33" s="91"/>
      <c r="M33" s="91"/>
      <c r="N33" s="91"/>
      <c r="O33" s="96"/>
      <c r="P33" s="96">
        <f aca="true" t="shared" si="14" ref="P33:P42">Q33+R33</f>
        <v>0</v>
      </c>
      <c r="Q33" s="91"/>
      <c r="R33" s="91"/>
      <c r="S33" s="91"/>
      <c r="T33" s="97"/>
    </row>
    <row r="34" spans="1:20" s="110" customFormat="1" ht="12.75">
      <c r="A34" s="106" t="s">
        <v>64</v>
      </c>
      <c r="B34" s="107"/>
      <c r="C34" s="108">
        <v>185086</v>
      </c>
      <c r="D34" s="108">
        <v>254657.29</v>
      </c>
      <c r="E34" s="108"/>
      <c r="F34" s="108"/>
      <c r="G34" s="109">
        <v>254657.29</v>
      </c>
      <c r="H34" s="93">
        <f t="shared" si="11"/>
        <v>265240</v>
      </c>
      <c r="I34" s="94">
        <f t="shared" si="12"/>
        <v>265240</v>
      </c>
      <c r="J34" s="95">
        <f t="shared" si="13"/>
        <v>0</v>
      </c>
      <c r="K34" s="91"/>
      <c r="L34" s="91"/>
      <c r="M34" s="91"/>
      <c r="N34" s="91"/>
      <c r="O34" s="96"/>
      <c r="P34" s="96">
        <f t="shared" si="14"/>
        <v>265240</v>
      </c>
      <c r="Q34" s="91">
        <v>265240</v>
      </c>
      <c r="R34" s="91"/>
      <c r="S34" s="91"/>
      <c r="T34" s="97"/>
    </row>
    <row r="35" spans="1:20" s="110" customFormat="1" ht="12.75">
      <c r="A35" s="106" t="s">
        <v>65</v>
      </c>
      <c r="B35" s="107"/>
      <c r="C35" s="108">
        <v>185086</v>
      </c>
      <c r="D35" s="108">
        <v>254657.29</v>
      </c>
      <c r="E35" s="108"/>
      <c r="F35" s="108"/>
      <c r="G35" s="109">
        <v>254657.29</v>
      </c>
      <c r="H35" s="93">
        <f t="shared" si="11"/>
        <v>265240</v>
      </c>
      <c r="I35" s="94">
        <f t="shared" si="12"/>
        <v>265240</v>
      </c>
      <c r="J35" s="95">
        <f t="shared" si="13"/>
        <v>0</v>
      </c>
      <c r="K35" s="91"/>
      <c r="L35" s="91"/>
      <c r="M35" s="91"/>
      <c r="N35" s="91"/>
      <c r="O35" s="96"/>
      <c r="P35" s="96">
        <f t="shared" si="14"/>
        <v>265240</v>
      </c>
      <c r="Q35" s="91">
        <v>265240</v>
      </c>
      <c r="R35" s="91"/>
      <c r="S35" s="91"/>
      <c r="T35" s="97"/>
    </row>
    <row r="36" spans="1:20" s="98" customFormat="1" ht="12.75">
      <c r="A36" s="81" t="s">
        <v>66</v>
      </c>
      <c r="B36" s="90" t="s">
        <v>67</v>
      </c>
      <c r="C36" s="91"/>
      <c r="D36" s="91"/>
      <c r="E36" s="91"/>
      <c r="F36" s="91"/>
      <c r="G36" s="92">
        <v>0</v>
      </c>
      <c r="H36" s="93">
        <f t="shared" si="11"/>
        <v>0</v>
      </c>
      <c r="I36" s="94">
        <f t="shared" si="12"/>
        <v>0</v>
      </c>
      <c r="J36" s="95">
        <f t="shared" si="13"/>
        <v>0</v>
      </c>
      <c r="K36" s="91"/>
      <c r="L36" s="91"/>
      <c r="M36" s="91"/>
      <c r="N36" s="91"/>
      <c r="O36" s="96"/>
      <c r="P36" s="96">
        <f t="shared" si="14"/>
        <v>0</v>
      </c>
      <c r="Q36" s="91"/>
      <c r="R36" s="91"/>
      <c r="S36" s="91"/>
      <c r="T36" s="97"/>
    </row>
    <row r="37" spans="1:20" s="98" customFormat="1" ht="12.75">
      <c r="A37" s="106" t="s">
        <v>64</v>
      </c>
      <c r="B37" s="90"/>
      <c r="C37" s="91">
        <v>790480</v>
      </c>
      <c r="D37" s="91">
        <v>872995.71</v>
      </c>
      <c r="E37" s="91"/>
      <c r="F37" s="91"/>
      <c r="G37" s="92">
        <v>534113.43</v>
      </c>
      <c r="H37" s="93">
        <f t="shared" si="11"/>
        <v>832750</v>
      </c>
      <c r="I37" s="94">
        <f t="shared" si="12"/>
        <v>832750</v>
      </c>
      <c r="J37" s="95">
        <f t="shared" si="13"/>
        <v>0</v>
      </c>
      <c r="K37" s="91"/>
      <c r="L37" s="91"/>
      <c r="M37" s="91"/>
      <c r="N37" s="91"/>
      <c r="O37" s="96"/>
      <c r="P37" s="96">
        <f t="shared" si="14"/>
        <v>832750</v>
      </c>
      <c r="Q37" s="91">
        <v>832750</v>
      </c>
      <c r="R37" s="91"/>
      <c r="S37" s="91"/>
      <c r="T37" s="97"/>
    </row>
    <row r="38" spans="1:20" s="98" customFormat="1" ht="12.75">
      <c r="A38" s="106" t="s">
        <v>65</v>
      </c>
      <c r="B38" s="90"/>
      <c r="C38" s="91">
        <v>790480</v>
      </c>
      <c r="D38" s="91">
        <v>872995.71</v>
      </c>
      <c r="E38" s="91"/>
      <c r="F38" s="91"/>
      <c r="G38" s="92">
        <v>534113.43</v>
      </c>
      <c r="H38" s="93">
        <f t="shared" si="11"/>
        <v>770800</v>
      </c>
      <c r="I38" s="94">
        <f t="shared" si="12"/>
        <v>770800</v>
      </c>
      <c r="J38" s="95">
        <f t="shared" si="13"/>
        <v>0</v>
      </c>
      <c r="K38" s="91"/>
      <c r="L38" s="91"/>
      <c r="M38" s="91"/>
      <c r="N38" s="91"/>
      <c r="O38" s="96"/>
      <c r="P38" s="96">
        <f t="shared" si="14"/>
        <v>770800</v>
      </c>
      <c r="Q38" s="91">
        <v>770800</v>
      </c>
      <c r="R38" s="91"/>
      <c r="S38" s="91"/>
      <c r="T38" s="97"/>
    </row>
    <row r="39" spans="1:20" s="98" customFormat="1" ht="12.75">
      <c r="A39" s="81" t="s">
        <v>68</v>
      </c>
      <c r="B39" s="90" t="s">
        <v>69</v>
      </c>
      <c r="C39" s="91"/>
      <c r="D39" s="91"/>
      <c r="E39" s="91"/>
      <c r="F39" s="91"/>
      <c r="G39" s="92">
        <v>0</v>
      </c>
      <c r="H39" s="93">
        <f t="shared" si="11"/>
        <v>0</v>
      </c>
      <c r="I39" s="94">
        <f t="shared" si="12"/>
        <v>0</v>
      </c>
      <c r="J39" s="95">
        <f t="shared" si="13"/>
        <v>0</v>
      </c>
      <c r="K39" s="91"/>
      <c r="L39" s="91"/>
      <c r="M39" s="91"/>
      <c r="N39" s="91"/>
      <c r="O39" s="96"/>
      <c r="P39" s="96">
        <f t="shared" si="14"/>
        <v>0</v>
      </c>
      <c r="Q39" s="91"/>
      <c r="R39" s="91"/>
      <c r="S39" s="91"/>
      <c r="T39" s="97"/>
    </row>
    <row r="40" spans="1:20" s="98" customFormat="1" ht="12.75">
      <c r="A40" s="81" t="s">
        <v>70</v>
      </c>
      <c r="B40" s="90" t="s">
        <v>71</v>
      </c>
      <c r="C40" s="91"/>
      <c r="D40" s="91"/>
      <c r="E40" s="91"/>
      <c r="F40" s="91"/>
      <c r="G40" s="92">
        <f>H40-J40</f>
        <v>0</v>
      </c>
      <c r="H40" s="93">
        <f t="shared" si="11"/>
        <v>0</v>
      </c>
      <c r="I40" s="94">
        <f t="shared" si="12"/>
        <v>0</v>
      </c>
      <c r="J40" s="95">
        <f t="shared" si="13"/>
        <v>0</v>
      </c>
      <c r="K40" s="91"/>
      <c r="L40" s="91"/>
      <c r="M40" s="91"/>
      <c r="N40" s="91"/>
      <c r="O40" s="96"/>
      <c r="P40" s="96">
        <f t="shared" si="14"/>
        <v>0</v>
      </c>
      <c r="Q40" s="91"/>
      <c r="R40" s="91"/>
      <c r="S40" s="91"/>
      <c r="T40" s="97"/>
    </row>
    <row r="41" spans="1:20" s="98" customFormat="1" ht="12.75">
      <c r="A41" s="106" t="s">
        <v>64</v>
      </c>
      <c r="B41" s="111"/>
      <c r="C41" s="92">
        <v>45100</v>
      </c>
      <c r="D41" s="92">
        <v>45100</v>
      </c>
      <c r="E41" s="92"/>
      <c r="F41" s="92"/>
      <c r="G41" s="92">
        <v>27278.99</v>
      </c>
      <c r="H41" s="93">
        <f t="shared" si="11"/>
        <v>45510</v>
      </c>
      <c r="I41" s="94">
        <f t="shared" si="12"/>
        <v>45510</v>
      </c>
      <c r="J41" s="95">
        <f t="shared" si="13"/>
        <v>0</v>
      </c>
      <c r="K41" s="91"/>
      <c r="L41" s="91"/>
      <c r="M41" s="91"/>
      <c r="N41" s="91"/>
      <c r="O41" s="96"/>
      <c r="P41" s="96">
        <f t="shared" si="14"/>
        <v>45510</v>
      </c>
      <c r="Q41" s="91">
        <v>45510</v>
      </c>
      <c r="R41" s="91"/>
      <c r="S41" s="91"/>
      <c r="T41" s="97"/>
    </row>
    <row r="42" spans="1:20" s="98" customFormat="1" ht="12.75">
      <c r="A42" s="106" t="s">
        <v>65</v>
      </c>
      <c r="B42" s="111"/>
      <c r="C42" s="92">
        <v>45100</v>
      </c>
      <c r="D42" s="92">
        <v>45100</v>
      </c>
      <c r="E42" s="92"/>
      <c r="F42" s="92"/>
      <c r="G42" s="92">
        <v>27278.99</v>
      </c>
      <c r="H42" s="93">
        <f t="shared" si="11"/>
        <v>35410</v>
      </c>
      <c r="I42" s="94">
        <f t="shared" si="12"/>
        <v>35410</v>
      </c>
      <c r="J42" s="95">
        <f t="shared" si="13"/>
        <v>0</v>
      </c>
      <c r="K42" s="91"/>
      <c r="L42" s="91"/>
      <c r="M42" s="91"/>
      <c r="N42" s="91"/>
      <c r="O42" s="96"/>
      <c r="P42" s="96">
        <f t="shared" si="14"/>
        <v>35410</v>
      </c>
      <c r="Q42" s="91">
        <v>35410</v>
      </c>
      <c r="R42" s="91"/>
      <c r="S42" s="91"/>
      <c r="T42" s="97"/>
    </row>
    <row r="43" spans="1:20" s="80" customFormat="1" ht="12.75">
      <c r="A43" s="74" t="s">
        <v>72</v>
      </c>
      <c r="B43" s="75"/>
      <c r="C43" s="76">
        <f>C44+C54+C77+C92+C98+C101+C50+C52</f>
        <v>1092298.29</v>
      </c>
      <c r="D43" s="76">
        <f>D44+D54+D77+D92+D98+D101+D50+D52</f>
        <v>1273826.29</v>
      </c>
      <c r="E43" s="76"/>
      <c r="F43" s="76">
        <f aca="true" t="shared" si="15" ref="F43:T43">F44+F54+F77+F92+F98+F101+F50+F52</f>
        <v>0</v>
      </c>
      <c r="G43" s="76">
        <f t="shared" si="15"/>
        <v>567133.5</v>
      </c>
      <c r="H43" s="77">
        <f t="shared" si="15"/>
        <v>4140864.15</v>
      </c>
      <c r="I43" s="77">
        <f t="shared" si="15"/>
        <v>4140864.15</v>
      </c>
      <c r="J43" s="78">
        <f t="shared" si="15"/>
        <v>3400641.59</v>
      </c>
      <c r="K43" s="76">
        <f t="shared" si="15"/>
        <v>1645543.59</v>
      </c>
      <c r="L43" s="76">
        <f t="shared" si="15"/>
        <v>1755098</v>
      </c>
      <c r="M43" s="76">
        <f t="shared" si="15"/>
        <v>0</v>
      </c>
      <c r="N43" s="76">
        <f t="shared" si="15"/>
        <v>0</v>
      </c>
      <c r="O43" s="76">
        <f t="shared" si="15"/>
        <v>0</v>
      </c>
      <c r="P43" s="76">
        <f t="shared" si="15"/>
        <v>159385.76</v>
      </c>
      <c r="Q43" s="76">
        <f t="shared" si="15"/>
        <v>159385.76</v>
      </c>
      <c r="R43" s="76">
        <f t="shared" si="15"/>
        <v>0</v>
      </c>
      <c r="S43" s="76">
        <f t="shared" si="15"/>
        <v>0</v>
      </c>
      <c r="T43" s="79">
        <f t="shared" si="15"/>
        <v>580836.8</v>
      </c>
    </row>
    <row r="44" spans="1:20" s="66" customFormat="1" ht="12.75">
      <c r="A44" s="81" t="s">
        <v>73</v>
      </c>
      <c r="B44" s="82"/>
      <c r="C44" s="99">
        <f aca="true" t="shared" si="16" ref="C44:T44">SUM(C45:C49)</f>
        <v>28743</v>
      </c>
      <c r="D44" s="99">
        <f t="shared" si="16"/>
        <v>28743</v>
      </c>
      <c r="E44" s="99">
        <f t="shared" si="16"/>
        <v>0</v>
      </c>
      <c r="F44" s="99">
        <f t="shared" si="16"/>
        <v>0</v>
      </c>
      <c r="G44" s="83">
        <f t="shared" si="16"/>
        <v>20014</v>
      </c>
      <c r="H44" s="84">
        <f t="shared" si="16"/>
        <v>20014</v>
      </c>
      <c r="I44" s="85">
        <f t="shared" si="16"/>
        <v>20014</v>
      </c>
      <c r="J44" s="100">
        <f t="shared" si="16"/>
        <v>0</v>
      </c>
      <c r="K44" s="99">
        <f t="shared" si="16"/>
        <v>0</v>
      </c>
      <c r="L44" s="99">
        <f t="shared" si="16"/>
        <v>0</v>
      </c>
      <c r="M44" s="99">
        <f t="shared" si="16"/>
        <v>0</v>
      </c>
      <c r="N44" s="83">
        <f t="shared" si="16"/>
        <v>0</v>
      </c>
      <c r="O44" s="87">
        <f t="shared" si="16"/>
        <v>0</v>
      </c>
      <c r="P44" s="101">
        <f t="shared" si="16"/>
        <v>20014</v>
      </c>
      <c r="Q44" s="83">
        <f t="shared" si="16"/>
        <v>20014</v>
      </c>
      <c r="R44" s="83">
        <f t="shared" si="16"/>
        <v>0</v>
      </c>
      <c r="S44" s="99">
        <f t="shared" si="16"/>
        <v>0</v>
      </c>
      <c r="T44" s="88">
        <f t="shared" si="16"/>
        <v>0</v>
      </c>
    </row>
    <row r="45" spans="1:20" s="98" customFormat="1" ht="48">
      <c r="A45" s="89" t="s">
        <v>74</v>
      </c>
      <c r="B45" s="90" t="s">
        <v>75</v>
      </c>
      <c r="C45" s="91">
        <v>28743</v>
      </c>
      <c r="D45" s="91">
        <v>28743</v>
      </c>
      <c r="E45" s="91"/>
      <c r="F45" s="91"/>
      <c r="G45" s="92">
        <f>H45-J45</f>
        <v>20014</v>
      </c>
      <c r="H45" s="93">
        <f>I45</f>
        <v>20014</v>
      </c>
      <c r="I45" s="94">
        <f>J45+M45+N45+O45+P45+S45+T45</f>
        <v>20014</v>
      </c>
      <c r="J45" s="95">
        <f>K45+L45</f>
        <v>0</v>
      </c>
      <c r="K45" s="91"/>
      <c r="L45" s="91"/>
      <c r="M45" s="91"/>
      <c r="N45" s="91"/>
      <c r="O45" s="96"/>
      <c r="P45" s="96">
        <f>Q45+R45</f>
        <v>20014</v>
      </c>
      <c r="Q45" s="91">
        <v>20014</v>
      </c>
      <c r="R45" s="91"/>
      <c r="S45" s="91"/>
      <c r="T45" s="97"/>
    </row>
    <row r="46" spans="1:20" s="98" customFormat="1" ht="36">
      <c r="A46" s="89" t="s">
        <v>76</v>
      </c>
      <c r="B46" s="90" t="s">
        <v>77</v>
      </c>
      <c r="C46" s="91"/>
      <c r="D46" s="91"/>
      <c r="E46" s="91"/>
      <c r="F46" s="91"/>
      <c r="G46" s="92">
        <f>H46-J46</f>
        <v>0</v>
      </c>
      <c r="H46" s="93">
        <f>I46</f>
        <v>0</v>
      </c>
      <c r="I46" s="94">
        <f>J46+M46+N46+O46+P46+S46+T46</f>
        <v>0</v>
      </c>
      <c r="J46" s="95">
        <f>K46+L46</f>
        <v>0</v>
      </c>
      <c r="K46" s="91"/>
      <c r="L46" s="91"/>
      <c r="M46" s="91"/>
      <c r="N46" s="91"/>
      <c r="O46" s="96"/>
      <c r="P46" s="96">
        <f>Q46+R46</f>
        <v>0</v>
      </c>
      <c r="Q46" s="91"/>
      <c r="R46" s="91"/>
      <c r="S46" s="91"/>
      <c r="T46" s="97"/>
    </row>
    <row r="47" spans="1:20" s="98" customFormat="1" ht="12.75">
      <c r="A47" s="89" t="s">
        <v>78</v>
      </c>
      <c r="B47" s="90" t="s">
        <v>79</v>
      </c>
      <c r="C47" s="91"/>
      <c r="D47" s="91"/>
      <c r="E47" s="91"/>
      <c r="F47" s="91"/>
      <c r="G47" s="92">
        <f>H47-J47</f>
        <v>0</v>
      </c>
      <c r="H47" s="93">
        <f>I47</f>
        <v>0</v>
      </c>
      <c r="I47" s="94">
        <f>J47+M47+N47+O47+P47+S47+T47</f>
        <v>0</v>
      </c>
      <c r="J47" s="95">
        <f>K47+L47</f>
        <v>0</v>
      </c>
      <c r="K47" s="91"/>
      <c r="L47" s="91"/>
      <c r="M47" s="91"/>
      <c r="N47" s="91"/>
      <c r="O47" s="96"/>
      <c r="P47" s="96">
        <f>Q47+R47</f>
        <v>0</v>
      </c>
      <c r="Q47" s="91"/>
      <c r="R47" s="91"/>
      <c r="S47" s="91"/>
      <c r="T47" s="97"/>
    </row>
    <row r="48" spans="1:20" s="98" customFormat="1" ht="12.75">
      <c r="A48" s="89" t="s">
        <v>80</v>
      </c>
      <c r="B48" s="90" t="s">
        <v>81</v>
      </c>
      <c r="C48" s="91"/>
      <c r="D48" s="91"/>
      <c r="E48" s="91"/>
      <c r="F48" s="91"/>
      <c r="G48" s="92">
        <f>H48-J48</f>
        <v>0</v>
      </c>
      <c r="H48" s="93">
        <f>I48</f>
        <v>0</v>
      </c>
      <c r="I48" s="94">
        <f>J48+M48+N48+O48+P48+S48+T48</f>
        <v>0</v>
      </c>
      <c r="J48" s="95">
        <f>K48+L48</f>
        <v>0</v>
      </c>
      <c r="K48" s="91"/>
      <c r="L48" s="91"/>
      <c r="M48" s="91"/>
      <c r="N48" s="91"/>
      <c r="O48" s="96"/>
      <c r="P48" s="96">
        <f>Q48+R48</f>
        <v>0</v>
      </c>
      <c r="Q48" s="91"/>
      <c r="R48" s="91"/>
      <c r="S48" s="91"/>
      <c r="T48" s="97"/>
    </row>
    <row r="49" spans="1:20" s="98" customFormat="1" ht="12.75">
      <c r="A49" s="89" t="s">
        <v>82</v>
      </c>
      <c r="B49" s="90" t="s">
        <v>83</v>
      </c>
      <c r="C49" s="91"/>
      <c r="D49" s="91"/>
      <c r="E49" s="91"/>
      <c r="F49" s="91"/>
      <c r="G49" s="92">
        <f>H49-J49</f>
        <v>0</v>
      </c>
      <c r="H49" s="93">
        <f>I49</f>
        <v>0</v>
      </c>
      <c r="I49" s="94">
        <f>J49+M49+N49+O49+P49+S49+T49</f>
        <v>0</v>
      </c>
      <c r="J49" s="95">
        <f>K49+L49</f>
        <v>0</v>
      </c>
      <c r="K49" s="91"/>
      <c r="L49" s="91"/>
      <c r="M49" s="91"/>
      <c r="N49" s="91"/>
      <c r="O49" s="96"/>
      <c r="P49" s="96">
        <f>Q49+R49</f>
        <v>0</v>
      </c>
      <c r="Q49" s="91"/>
      <c r="R49" s="91"/>
      <c r="S49" s="91"/>
      <c r="T49" s="97"/>
    </row>
    <row r="50" spans="1:20" s="66" customFormat="1" ht="12.75">
      <c r="A50" s="81" t="s">
        <v>84</v>
      </c>
      <c r="B50" s="112"/>
      <c r="C50" s="99">
        <f aca="true" t="shared" si="17" ref="C50:T50">C51</f>
        <v>0</v>
      </c>
      <c r="D50" s="99">
        <f t="shared" si="17"/>
        <v>0</v>
      </c>
      <c r="E50" s="99">
        <f t="shared" si="17"/>
        <v>0</v>
      </c>
      <c r="F50" s="99">
        <f t="shared" si="17"/>
        <v>0</v>
      </c>
      <c r="G50" s="83">
        <f t="shared" si="17"/>
        <v>0</v>
      </c>
      <c r="H50" s="84">
        <f t="shared" si="17"/>
        <v>0</v>
      </c>
      <c r="I50" s="85">
        <f t="shared" si="17"/>
        <v>0</v>
      </c>
      <c r="J50" s="100">
        <f t="shared" si="17"/>
        <v>0</v>
      </c>
      <c r="K50" s="99">
        <f t="shared" si="17"/>
        <v>0</v>
      </c>
      <c r="L50" s="99">
        <f t="shared" si="17"/>
        <v>0</v>
      </c>
      <c r="M50" s="99">
        <f t="shared" si="17"/>
        <v>0</v>
      </c>
      <c r="N50" s="83">
        <f t="shared" si="17"/>
        <v>0</v>
      </c>
      <c r="O50" s="87">
        <f t="shared" si="17"/>
        <v>0</v>
      </c>
      <c r="P50" s="101">
        <f t="shared" si="17"/>
        <v>0</v>
      </c>
      <c r="Q50" s="83">
        <f t="shared" si="17"/>
        <v>0</v>
      </c>
      <c r="R50" s="83">
        <f t="shared" si="17"/>
        <v>0</v>
      </c>
      <c r="S50" s="99">
        <f t="shared" si="17"/>
        <v>0</v>
      </c>
      <c r="T50" s="88">
        <f t="shared" si="17"/>
        <v>0</v>
      </c>
    </row>
    <row r="51" spans="1:20" s="98" customFormat="1" ht="12.75">
      <c r="A51" s="89" t="s">
        <v>85</v>
      </c>
      <c r="B51" s="90" t="s">
        <v>86</v>
      </c>
      <c r="C51" s="91">
        <v>0</v>
      </c>
      <c r="D51" s="91">
        <v>0</v>
      </c>
      <c r="E51" s="91"/>
      <c r="F51" s="91"/>
      <c r="G51" s="92">
        <v>0</v>
      </c>
      <c r="H51" s="93">
        <v>0</v>
      </c>
      <c r="I51" s="93">
        <f>J51+M51+N51+O51+P51+S51+T51</f>
        <v>0</v>
      </c>
      <c r="J51" s="102">
        <f>K51+L51</f>
        <v>0</v>
      </c>
      <c r="K51" s="91"/>
      <c r="L51" s="91"/>
      <c r="M51" s="91"/>
      <c r="N51" s="91"/>
      <c r="O51" s="91"/>
      <c r="P51" s="91">
        <f>Q51+R51</f>
        <v>0</v>
      </c>
      <c r="Q51" s="91"/>
      <c r="R51" s="91"/>
      <c r="S51" s="91"/>
      <c r="T51" s="97"/>
    </row>
    <row r="52" spans="1:20" s="66" customFormat="1" ht="24">
      <c r="A52" s="81" t="s">
        <v>87</v>
      </c>
      <c r="B52" s="112"/>
      <c r="C52" s="99">
        <f>C53</f>
        <v>0</v>
      </c>
      <c r="D52" s="99">
        <f>D53</f>
        <v>0</v>
      </c>
      <c r="E52" s="99"/>
      <c r="F52" s="99">
        <f>F53</f>
        <v>0</v>
      </c>
      <c r="G52" s="83"/>
      <c r="H52" s="84">
        <f aca="true" t="shared" si="18" ref="H52:T52">H53</f>
        <v>0</v>
      </c>
      <c r="I52" s="85">
        <f t="shared" si="18"/>
        <v>0</v>
      </c>
      <c r="J52" s="100">
        <f t="shared" si="18"/>
        <v>0</v>
      </c>
      <c r="K52" s="99">
        <f t="shared" si="18"/>
        <v>0</v>
      </c>
      <c r="L52" s="99">
        <f t="shared" si="18"/>
        <v>0</v>
      </c>
      <c r="M52" s="99">
        <f t="shared" si="18"/>
        <v>0</v>
      </c>
      <c r="N52" s="83">
        <f t="shared" si="18"/>
        <v>0</v>
      </c>
      <c r="O52" s="87">
        <f t="shared" si="18"/>
        <v>0</v>
      </c>
      <c r="P52" s="101">
        <f t="shared" si="18"/>
        <v>0</v>
      </c>
      <c r="Q52" s="83">
        <f t="shared" si="18"/>
        <v>0</v>
      </c>
      <c r="R52" s="83">
        <f t="shared" si="18"/>
        <v>0</v>
      </c>
      <c r="S52" s="99">
        <f t="shared" si="18"/>
        <v>0</v>
      </c>
      <c r="T52" s="88">
        <f t="shared" si="18"/>
        <v>0</v>
      </c>
    </row>
    <row r="53" spans="1:20" s="98" customFormat="1" ht="12.75">
      <c r="A53" s="89" t="s">
        <v>88</v>
      </c>
      <c r="B53" s="90" t="s">
        <v>89</v>
      </c>
      <c r="C53" s="91"/>
      <c r="D53" s="91"/>
      <c r="E53" s="91"/>
      <c r="F53" s="91"/>
      <c r="G53" s="92"/>
      <c r="H53" s="93">
        <f>I53</f>
        <v>0</v>
      </c>
      <c r="I53" s="94">
        <f>J53+M53+N53+O53+P53+S53+T53</f>
        <v>0</v>
      </c>
      <c r="J53" s="95">
        <f>K53+L53</f>
        <v>0</v>
      </c>
      <c r="K53" s="91"/>
      <c r="L53" s="91"/>
      <c r="M53" s="91"/>
      <c r="N53" s="91"/>
      <c r="O53" s="96"/>
      <c r="P53" s="96">
        <f>Q53+R53</f>
        <v>0</v>
      </c>
      <c r="Q53" s="91"/>
      <c r="R53" s="91"/>
      <c r="S53" s="91"/>
      <c r="T53" s="97"/>
    </row>
    <row r="54" spans="1:20" s="66" customFormat="1" ht="24">
      <c r="A54" s="81" t="s">
        <v>90</v>
      </c>
      <c r="B54" s="82"/>
      <c r="C54" s="83">
        <f aca="true" t="shared" si="19" ref="C54:T54">C55+C60+C65+C66+C67+C68+C69+C70+C71+C72+C73+C74+C75+C76</f>
        <v>535259.29</v>
      </c>
      <c r="D54" s="83">
        <f t="shared" si="19"/>
        <v>653087.29</v>
      </c>
      <c r="E54" s="83">
        <f t="shared" si="19"/>
        <v>0</v>
      </c>
      <c r="F54" s="83">
        <f t="shared" si="19"/>
        <v>0</v>
      </c>
      <c r="G54" s="83">
        <f t="shared" si="19"/>
        <v>314115.9</v>
      </c>
      <c r="H54" s="84">
        <f t="shared" si="19"/>
        <v>531746.1599999999</v>
      </c>
      <c r="I54" s="84">
        <f t="shared" si="19"/>
        <v>531746.1599999999</v>
      </c>
      <c r="J54" s="113">
        <f t="shared" si="19"/>
        <v>0</v>
      </c>
      <c r="K54" s="99">
        <f t="shared" si="19"/>
        <v>0</v>
      </c>
      <c r="L54" s="99">
        <f t="shared" si="19"/>
        <v>0</v>
      </c>
      <c r="M54" s="99">
        <f t="shared" si="19"/>
        <v>0</v>
      </c>
      <c r="N54" s="99">
        <f t="shared" si="19"/>
        <v>0</v>
      </c>
      <c r="O54" s="99">
        <f t="shared" si="19"/>
        <v>0</v>
      </c>
      <c r="P54" s="99">
        <f t="shared" si="19"/>
        <v>134509.76</v>
      </c>
      <c r="Q54" s="99">
        <f t="shared" si="19"/>
        <v>134509.76</v>
      </c>
      <c r="R54" s="99">
        <f t="shared" si="19"/>
        <v>0</v>
      </c>
      <c r="S54" s="99">
        <f t="shared" si="19"/>
        <v>0</v>
      </c>
      <c r="T54" s="88">
        <f t="shared" si="19"/>
        <v>397236.4</v>
      </c>
    </row>
    <row r="55" spans="1:21" s="98" customFormat="1" ht="24">
      <c r="A55" s="89" t="s">
        <v>91</v>
      </c>
      <c r="B55" s="90" t="s">
        <v>92</v>
      </c>
      <c r="C55" s="92">
        <f aca="true" t="shared" si="20" ref="C55:H55">C56+C57+C58+C59</f>
        <v>200956.56</v>
      </c>
      <c r="D55" s="92">
        <f t="shared" si="20"/>
        <v>200956.56</v>
      </c>
      <c r="E55" s="92">
        <f t="shared" si="20"/>
        <v>0</v>
      </c>
      <c r="F55" s="92">
        <f t="shared" si="20"/>
        <v>0</v>
      </c>
      <c r="G55" s="92">
        <f t="shared" si="20"/>
        <v>200956.56</v>
      </c>
      <c r="H55" s="93">
        <f t="shared" si="20"/>
        <v>201518.4</v>
      </c>
      <c r="I55" s="93">
        <f>J55+M55+N55+O55+P55+S55+T55</f>
        <v>201518.4</v>
      </c>
      <c r="J55" s="102">
        <f>K55+L55</f>
        <v>0</v>
      </c>
      <c r="K55" s="91">
        <f aca="true" t="shared" si="21" ref="K55:T55">K56+K57+K58+K59</f>
        <v>0</v>
      </c>
      <c r="L55" s="91">
        <f t="shared" si="21"/>
        <v>0</v>
      </c>
      <c r="M55" s="91">
        <f t="shared" si="21"/>
        <v>0</v>
      </c>
      <c r="N55" s="91">
        <f t="shared" si="21"/>
        <v>0</v>
      </c>
      <c r="O55" s="91">
        <f t="shared" si="21"/>
        <v>0</v>
      </c>
      <c r="P55" s="91">
        <f t="shared" si="21"/>
        <v>0</v>
      </c>
      <c r="Q55" s="91">
        <f t="shared" si="21"/>
        <v>0</v>
      </c>
      <c r="R55" s="91">
        <f t="shared" si="21"/>
        <v>0</v>
      </c>
      <c r="S55" s="91">
        <f t="shared" si="21"/>
        <v>0</v>
      </c>
      <c r="T55" s="97">
        <f t="shared" si="21"/>
        <v>201518.4</v>
      </c>
      <c r="U55" s="114"/>
    </row>
    <row r="56" spans="1:21" s="125" customFormat="1" ht="12.75">
      <c r="A56" s="115" t="s">
        <v>93</v>
      </c>
      <c r="B56" s="116"/>
      <c r="C56" s="117">
        <v>48792</v>
      </c>
      <c r="D56" s="117">
        <v>48792</v>
      </c>
      <c r="E56" s="118"/>
      <c r="F56" s="118"/>
      <c r="G56" s="117">
        <v>48792</v>
      </c>
      <c r="H56" s="93">
        <f>I56</f>
        <v>48792</v>
      </c>
      <c r="I56" s="94">
        <f>J56+M56+N56+O56+P56+S56+T56</f>
        <v>48792</v>
      </c>
      <c r="J56" s="119">
        <f>K56+L56</f>
        <v>0</v>
      </c>
      <c r="K56" s="118"/>
      <c r="L56" s="118"/>
      <c r="M56" s="118"/>
      <c r="N56" s="118"/>
      <c r="O56" s="120"/>
      <c r="P56" s="121">
        <f>Q56+R56</f>
        <v>0</v>
      </c>
      <c r="Q56" s="122"/>
      <c r="R56" s="118"/>
      <c r="S56" s="118"/>
      <c r="T56" s="123">
        <v>48792</v>
      </c>
      <c r="U56" s="124"/>
    </row>
    <row r="57" spans="1:21" s="125" customFormat="1" ht="12.75">
      <c r="A57" s="115" t="s">
        <v>94</v>
      </c>
      <c r="B57" s="116"/>
      <c r="C57" s="117">
        <v>9364.56</v>
      </c>
      <c r="D57" s="117">
        <v>9364.56</v>
      </c>
      <c r="E57" s="118"/>
      <c r="F57" s="118"/>
      <c r="G57" s="117">
        <v>9364.56</v>
      </c>
      <c r="H57" s="93">
        <f>I57</f>
        <v>9926.4</v>
      </c>
      <c r="I57" s="94">
        <f>J57+M57+N57+O57+P57+S57+T57</f>
        <v>9926.4</v>
      </c>
      <c r="J57" s="119">
        <f>K57+L57</f>
        <v>0</v>
      </c>
      <c r="K57" s="118"/>
      <c r="L57" s="118"/>
      <c r="M57" s="118"/>
      <c r="N57" s="118"/>
      <c r="O57" s="120"/>
      <c r="P57" s="121">
        <f>Q57+R57</f>
        <v>0</v>
      </c>
      <c r="Q57" s="122"/>
      <c r="R57" s="118"/>
      <c r="S57" s="118"/>
      <c r="T57" s="123">
        <v>9926.4</v>
      </c>
      <c r="U57" s="124"/>
    </row>
    <row r="58" spans="1:21" s="125" customFormat="1" ht="12.75">
      <c r="A58" s="115" t="s">
        <v>95</v>
      </c>
      <c r="B58" s="116"/>
      <c r="C58" s="117">
        <v>94800</v>
      </c>
      <c r="D58" s="117">
        <v>94800</v>
      </c>
      <c r="E58" s="118"/>
      <c r="F58" s="118"/>
      <c r="G58" s="117">
        <v>94800</v>
      </c>
      <c r="H58" s="93">
        <f>I58</f>
        <v>94800</v>
      </c>
      <c r="I58" s="94">
        <f>J58+M58+N58+O58+P58+S58+T58</f>
        <v>94800</v>
      </c>
      <c r="J58" s="119">
        <f>K58+L58</f>
        <v>0</v>
      </c>
      <c r="K58" s="118"/>
      <c r="L58" s="118"/>
      <c r="M58" s="118"/>
      <c r="N58" s="118"/>
      <c r="O58" s="120"/>
      <c r="P58" s="121">
        <f>Q58+R58</f>
        <v>0</v>
      </c>
      <c r="Q58" s="122"/>
      <c r="R58" s="118"/>
      <c r="S58" s="118"/>
      <c r="T58" s="123">
        <v>94800</v>
      </c>
      <c r="U58" s="124"/>
    </row>
    <row r="59" spans="1:21" s="125" customFormat="1" ht="12.75">
      <c r="A59" s="115" t="s">
        <v>96</v>
      </c>
      <c r="B59" s="116"/>
      <c r="C59" s="117">
        <v>48000</v>
      </c>
      <c r="D59" s="117">
        <v>48000</v>
      </c>
      <c r="E59" s="118"/>
      <c r="F59" s="118"/>
      <c r="G59" s="117">
        <v>48000</v>
      </c>
      <c r="H59" s="93">
        <f>I59</f>
        <v>48000</v>
      </c>
      <c r="I59" s="94">
        <f>J59+M59+N59+O59+P59+S59+T59</f>
        <v>48000</v>
      </c>
      <c r="J59" s="119">
        <f>K59+L59</f>
        <v>0</v>
      </c>
      <c r="K59" s="118"/>
      <c r="L59" s="118"/>
      <c r="M59" s="118"/>
      <c r="N59" s="118"/>
      <c r="O59" s="120"/>
      <c r="P59" s="121">
        <f>Q59+R59</f>
        <v>0</v>
      </c>
      <c r="Q59" s="122"/>
      <c r="R59" s="118"/>
      <c r="S59" s="118"/>
      <c r="T59" s="123">
        <v>48000</v>
      </c>
      <c r="U59" s="124"/>
    </row>
    <row r="60" spans="1:20" s="98" customFormat="1" ht="24">
      <c r="A60" s="126" t="s">
        <v>97</v>
      </c>
      <c r="B60" s="90" t="s">
        <v>98</v>
      </c>
      <c r="C60" s="92">
        <f aca="true" t="shared" si="22" ref="C60:T60">C61+C62+C63+C64</f>
        <v>86769.34</v>
      </c>
      <c r="D60" s="92">
        <f t="shared" si="22"/>
        <v>86769.34</v>
      </c>
      <c r="E60" s="92">
        <f t="shared" si="22"/>
        <v>0</v>
      </c>
      <c r="F60" s="92">
        <f t="shared" si="22"/>
        <v>0</v>
      </c>
      <c r="G60" s="92">
        <f t="shared" si="22"/>
        <v>28969.34</v>
      </c>
      <c r="H60" s="93">
        <f t="shared" si="22"/>
        <v>93739.76</v>
      </c>
      <c r="I60" s="93">
        <f t="shared" si="22"/>
        <v>93739.76</v>
      </c>
      <c r="J60" s="102">
        <f t="shared" si="22"/>
        <v>0</v>
      </c>
      <c r="K60" s="91">
        <f t="shared" si="22"/>
        <v>0</v>
      </c>
      <c r="L60" s="91">
        <f t="shared" si="22"/>
        <v>0</v>
      </c>
      <c r="M60" s="91">
        <f t="shared" si="22"/>
        <v>0</v>
      </c>
      <c r="N60" s="91">
        <f t="shared" si="22"/>
        <v>0</v>
      </c>
      <c r="O60" s="91">
        <f t="shared" si="22"/>
        <v>0</v>
      </c>
      <c r="P60" s="91">
        <f t="shared" si="22"/>
        <v>93739.76</v>
      </c>
      <c r="Q60" s="91">
        <f t="shared" si="22"/>
        <v>93739.76</v>
      </c>
      <c r="R60" s="91">
        <f t="shared" si="22"/>
        <v>0</v>
      </c>
      <c r="S60" s="91">
        <f t="shared" si="22"/>
        <v>0</v>
      </c>
      <c r="T60" s="97">
        <f t="shared" si="22"/>
        <v>0</v>
      </c>
    </row>
    <row r="61" spans="1:20" s="136" customFormat="1" ht="12.75">
      <c r="A61" s="127" t="s">
        <v>99</v>
      </c>
      <c r="B61" s="107"/>
      <c r="C61" s="128">
        <v>23968.61</v>
      </c>
      <c r="D61" s="128">
        <v>23968.61</v>
      </c>
      <c r="E61" s="129"/>
      <c r="F61" s="129"/>
      <c r="G61" s="130">
        <v>23968.61</v>
      </c>
      <c r="H61" s="93">
        <f aca="true" t="shared" si="23" ref="H61:H76">I61</f>
        <v>26221.1</v>
      </c>
      <c r="I61" s="94">
        <f aca="true" t="shared" si="24" ref="I61:I76">J61+M61+N61+O61+P61+S61+T61</f>
        <v>26221.1</v>
      </c>
      <c r="J61" s="119">
        <f aca="true" t="shared" si="25" ref="J61:J76">K61+L61</f>
        <v>0</v>
      </c>
      <c r="K61" s="131"/>
      <c r="L61" s="131"/>
      <c r="M61" s="131"/>
      <c r="N61" s="131"/>
      <c r="O61" s="132"/>
      <c r="P61" s="133">
        <f aca="true" t="shared" si="26" ref="P61:P76">Q61+R61</f>
        <v>26221.1</v>
      </c>
      <c r="Q61" s="134">
        <v>26221.1</v>
      </c>
      <c r="R61" s="129"/>
      <c r="S61" s="129"/>
      <c r="T61" s="135"/>
    </row>
    <row r="62" spans="1:20" s="136" customFormat="1" ht="12.75">
      <c r="A62" s="127" t="s">
        <v>100</v>
      </c>
      <c r="B62" s="107"/>
      <c r="C62" s="128">
        <v>5000.73</v>
      </c>
      <c r="D62" s="128">
        <v>5000.73</v>
      </c>
      <c r="E62" s="129"/>
      <c r="F62" s="129"/>
      <c r="G62" s="130">
        <v>5000.73</v>
      </c>
      <c r="H62" s="93">
        <f t="shared" si="23"/>
        <v>5598.66</v>
      </c>
      <c r="I62" s="94">
        <f t="shared" si="24"/>
        <v>5598.66</v>
      </c>
      <c r="J62" s="119">
        <f t="shared" si="25"/>
        <v>0</v>
      </c>
      <c r="K62" s="131"/>
      <c r="L62" s="131"/>
      <c r="M62" s="131"/>
      <c r="N62" s="131"/>
      <c r="O62" s="132"/>
      <c r="P62" s="133">
        <f t="shared" si="26"/>
        <v>5598.66</v>
      </c>
      <c r="Q62" s="134">
        <v>5598.66</v>
      </c>
      <c r="R62" s="129"/>
      <c r="S62" s="129"/>
      <c r="T62" s="135"/>
    </row>
    <row r="63" spans="1:20" s="136" customFormat="1" ht="24">
      <c r="A63" s="127" t="s">
        <v>101</v>
      </c>
      <c r="B63" s="107"/>
      <c r="C63" s="128"/>
      <c r="D63" s="128"/>
      <c r="E63" s="129"/>
      <c r="F63" s="129"/>
      <c r="G63" s="130"/>
      <c r="H63" s="93">
        <f t="shared" si="23"/>
        <v>61920</v>
      </c>
      <c r="I63" s="94">
        <f t="shared" si="24"/>
        <v>61920</v>
      </c>
      <c r="J63" s="119">
        <f t="shared" si="25"/>
        <v>0</v>
      </c>
      <c r="K63" s="131"/>
      <c r="L63" s="131"/>
      <c r="M63" s="131"/>
      <c r="N63" s="131"/>
      <c r="O63" s="132"/>
      <c r="P63" s="133">
        <f t="shared" si="26"/>
        <v>61920</v>
      </c>
      <c r="Q63" s="134">
        <v>61920</v>
      </c>
      <c r="R63" s="129"/>
      <c r="S63" s="129"/>
      <c r="T63" s="135"/>
    </row>
    <row r="64" spans="1:20" s="136" customFormat="1" ht="24">
      <c r="A64" s="127" t="s">
        <v>102</v>
      </c>
      <c r="B64" s="107"/>
      <c r="C64" s="129">
        <v>57800</v>
      </c>
      <c r="D64" s="129">
        <v>57800</v>
      </c>
      <c r="E64" s="129"/>
      <c r="F64" s="129"/>
      <c r="G64" s="130"/>
      <c r="H64" s="93">
        <f t="shared" si="23"/>
        <v>0</v>
      </c>
      <c r="I64" s="94">
        <f t="shared" si="24"/>
        <v>0</v>
      </c>
      <c r="J64" s="119">
        <f t="shared" si="25"/>
        <v>0</v>
      </c>
      <c r="K64" s="131"/>
      <c r="L64" s="131"/>
      <c r="M64" s="131"/>
      <c r="N64" s="131"/>
      <c r="O64" s="132"/>
      <c r="P64" s="133">
        <f t="shared" si="26"/>
        <v>0</v>
      </c>
      <c r="Q64" s="134"/>
      <c r="R64" s="129"/>
      <c r="S64" s="129"/>
      <c r="T64" s="135"/>
    </row>
    <row r="65" spans="1:20" s="98" customFormat="1" ht="48">
      <c r="A65" s="89" t="s">
        <v>103</v>
      </c>
      <c r="B65" s="90" t="s">
        <v>104</v>
      </c>
      <c r="C65" s="91">
        <v>55000</v>
      </c>
      <c r="D65" s="91">
        <v>55000</v>
      </c>
      <c r="E65" s="91"/>
      <c r="F65" s="91"/>
      <c r="G65" s="92"/>
      <c r="H65" s="93">
        <f t="shared" si="23"/>
        <v>55000</v>
      </c>
      <c r="I65" s="94">
        <f t="shared" si="24"/>
        <v>55000</v>
      </c>
      <c r="J65" s="95">
        <f t="shared" si="25"/>
        <v>0</v>
      </c>
      <c r="K65" s="91"/>
      <c r="L65" s="91"/>
      <c r="M65" s="91"/>
      <c r="N65" s="91"/>
      <c r="O65" s="96"/>
      <c r="P65" s="96">
        <f t="shared" si="26"/>
        <v>0</v>
      </c>
      <c r="Q65" s="91"/>
      <c r="R65" s="91"/>
      <c r="S65" s="91"/>
      <c r="T65" s="97">
        <v>55000</v>
      </c>
    </row>
    <row r="66" spans="1:20" s="98" customFormat="1" ht="48">
      <c r="A66" s="89" t="s">
        <v>105</v>
      </c>
      <c r="B66" s="90" t="s">
        <v>106</v>
      </c>
      <c r="C66" s="91"/>
      <c r="D66" s="91"/>
      <c r="E66" s="91"/>
      <c r="F66" s="91"/>
      <c r="G66" s="92"/>
      <c r="H66" s="93">
        <f t="shared" si="23"/>
        <v>0</v>
      </c>
      <c r="I66" s="94">
        <f t="shared" si="24"/>
        <v>0</v>
      </c>
      <c r="J66" s="95">
        <f t="shared" si="25"/>
        <v>0</v>
      </c>
      <c r="K66" s="91"/>
      <c r="L66" s="91"/>
      <c r="M66" s="91"/>
      <c r="N66" s="91"/>
      <c r="O66" s="96"/>
      <c r="P66" s="96">
        <f t="shared" si="26"/>
        <v>0</v>
      </c>
      <c r="Q66" s="91"/>
      <c r="R66" s="91"/>
      <c r="S66" s="91"/>
      <c r="T66" s="97"/>
    </row>
    <row r="67" spans="1:20" s="98" customFormat="1" ht="12.75">
      <c r="A67" s="89" t="s">
        <v>107</v>
      </c>
      <c r="B67" s="90" t="s">
        <v>108</v>
      </c>
      <c r="C67" s="91">
        <v>0</v>
      </c>
      <c r="D67" s="91">
        <v>0</v>
      </c>
      <c r="E67" s="91"/>
      <c r="F67" s="91"/>
      <c r="G67" s="92"/>
      <c r="H67" s="93">
        <f t="shared" si="23"/>
        <v>0</v>
      </c>
      <c r="I67" s="93">
        <f t="shared" si="24"/>
        <v>0</v>
      </c>
      <c r="J67" s="102">
        <f t="shared" si="25"/>
        <v>0</v>
      </c>
      <c r="K67" s="91"/>
      <c r="L67" s="91"/>
      <c r="M67" s="91"/>
      <c r="N67" s="91"/>
      <c r="O67" s="91"/>
      <c r="P67" s="91">
        <f t="shared" si="26"/>
        <v>0</v>
      </c>
      <c r="Q67" s="91"/>
      <c r="R67" s="91"/>
      <c r="S67" s="91"/>
      <c r="T67" s="97"/>
    </row>
    <row r="68" spans="1:20" s="98" customFormat="1" ht="12.75">
      <c r="A68" s="89" t="s">
        <v>109</v>
      </c>
      <c r="B68" s="90" t="s">
        <v>110</v>
      </c>
      <c r="C68" s="91">
        <v>40770</v>
      </c>
      <c r="D68" s="91">
        <v>40770</v>
      </c>
      <c r="E68" s="91"/>
      <c r="F68" s="91"/>
      <c r="G68" s="92"/>
      <c r="H68" s="93">
        <f t="shared" si="23"/>
        <v>40770</v>
      </c>
      <c r="I68" s="94">
        <f t="shared" si="24"/>
        <v>40770</v>
      </c>
      <c r="J68" s="95">
        <f t="shared" si="25"/>
        <v>0</v>
      </c>
      <c r="K68" s="91"/>
      <c r="L68" s="91"/>
      <c r="M68" s="91"/>
      <c r="N68" s="91"/>
      <c r="O68" s="96"/>
      <c r="P68" s="96">
        <f t="shared" si="26"/>
        <v>40770</v>
      </c>
      <c r="Q68" s="91">
        <v>40770</v>
      </c>
      <c r="R68" s="91"/>
      <c r="S68" s="91"/>
      <c r="T68" s="97"/>
    </row>
    <row r="69" spans="1:20" s="98" customFormat="1" ht="24">
      <c r="A69" s="89" t="s">
        <v>111</v>
      </c>
      <c r="B69" s="90" t="s">
        <v>112</v>
      </c>
      <c r="C69" s="91"/>
      <c r="D69" s="91"/>
      <c r="E69" s="91"/>
      <c r="F69" s="91"/>
      <c r="G69" s="92"/>
      <c r="H69" s="93">
        <f t="shared" si="23"/>
        <v>0</v>
      </c>
      <c r="I69" s="94">
        <f t="shared" si="24"/>
        <v>0</v>
      </c>
      <c r="J69" s="95">
        <f t="shared" si="25"/>
        <v>0</v>
      </c>
      <c r="K69" s="91"/>
      <c r="L69" s="91"/>
      <c r="M69" s="91"/>
      <c r="N69" s="91"/>
      <c r="O69" s="96"/>
      <c r="P69" s="96">
        <f t="shared" si="26"/>
        <v>0</v>
      </c>
      <c r="Q69" s="91"/>
      <c r="R69" s="91"/>
      <c r="S69" s="91"/>
      <c r="T69" s="97"/>
    </row>
    <row r="70" spans="1:20" s="98" customFormat="1" ht="12.75">
      <c r="A70" s="89" t="s">
        <v>113</v>
      </c>
      <c r="B70" s="90" t="s">
        <v>114</v>
      </c>
      <c r="C70" s="91"/>
      <c r="D70" s="91"/>
      <c r="E70" s="91"/>
      <c r="F70" s="91"/>
      <c r="G70" s="92"/>
      <c r="H70" s="93">
        <f t="shared" si="23"/>
        <v>0</v>
      </c>
      <c r="I70" s="94">
        <f t="shared" si="24"/>
        <v>0</v>
      </c>
      <c r="J70" s="95">
        <f t="shared" si="25"/>
        <v>0</v>
      </c>
      <c r="K70" s="91"/>
      <c r="L70" s="91"/>
      <c r="M70" s="91"/>
      <c r="N70" s="91"/>
      <c r="O70" s="96"/>
      <c r="P70" s="96">
        <f t="shared" si="26"/>
        <v>0</v>
      </c>
      <c r="Q70" s="91"/>
      <c r="R70" s="91"/>
      <c r="S70" s="91"/>
      <c r="T70" s="97"/>
    </row>
    <row r="71" spans="1:20" s="98" customFormat="1" ht="12.75">
      <c r="A71" s="89" t="s">
        <v>115</v>
      </c>
      <c r="B71" s="90" t="s">
        <v>116</v>
      </c>
      <c r="C71" s="91"/>
      <c r="D71" s="91"/>
      <c r="E71" s="91"/>
      <c r="F71" s="91"/>
      <c r="G71" s="92"/>
      <c r="H71" s="93">
        <f t="shared" si="23"/>
        <v>0</v>
      </c>
      <c r="I71" s="94">
        <f t="shared" si="24"/>
        <v>0</v>
      </c>
      <c r="J71" s="95">
        <f t="shared" si="25"/>
        <v>0</v>
      </c>
      <c r="K71" s="91"/>
      <c r="L71" s="91"/>
      <c r="M71" s="91"/>
      <c r="N71" s="91"/>
      <c r="O71" s="96"/>
      <c r="P71" s="96">
        <f t="shared" si="26"/>
        <v>0</v>
      </c>
      <c r="Q71" s="91"/>
      <c r="R71" s="91"/>
      <c r="S71" s="91"/>
      <c r="T71" s="97"/>
    </row>
    <row r="72" spans="1:20" s="98" customFormat="1" ht="24">
      <c r="A72" s="89" t="s">
        <v>117</v>
      </c>
      <c r="B72" s="90" t="s">
        <v>118</v>
      </c>
      <c r="C72" s="91"/>
      <c r="D72" s="91"/>
      <c r="E72" s="91"/>
      <c r="F72" s="91"/>
      <c r="G72" s="92"/>
      <c r="H72" s="93">
        <f t="shared" si="23"/>
        <v>0</v>
      </c>
      <c r="I72" s="94">
        <f t="shared" si="24"/>
        <v>0</v>
      </c>
      <c r="J72" s="95">
        <f t="shared" si="25"/>
        <v>0</v>
      </c>
      <c r="K72" s="91"/>
      <c r="L72" s="91"/>
      <c r="M72" s="91"/>
      <c r="N72" s="91"/>
      <c r="O72" s="96"/>
      <c r="P72" s="96">
        <f t="shared" si="26"/>
        <v>0</v>
      </c>
      <c r="Q72" s="91"/>
      <c r="R72" s="91"/>
      <c r="S72" s="91"/>
      <c r="T72" s="97"/>
    </row>
    <row r="73" spans="1:20" s="98" customFormat="1" ht="12.75">
      <c r="A73" s="89" t="s">
        <v>119</v>
      </c>
      <c r="B73" s="90" t="s">
        <v>120</v>
      </c>
      <c r="C73" s="91">
        <v>98718</v>
      </c>
      <c r="D73" s="91">
        <v>98718</v>
      </c>
      <c r="E73" s="91"/>
      <c r="F73" s="91"/>
      <c r="G73" s="92">
        <v>84190</v>
      </c>
      <c r="H73" s="93">
        <f t="shared" si="23"/>
        <v>98718</v>
      </c>
      <c r="I73" s="94">
        <f t="shared" si="24"/>
        <v>98718</v>
      </c>
      <c r="J73" s="95">
        <f t="shared" si="25"/>
        <v>0</v>
      </c>
      <c r="K73" s="91"/>
      <c r="L73" s="91"/>
      <c r="M73" s="91"/>
      <c r="N73" s="91"/>
      <c r="O73" s="96"/>
      <c r="P73" s="96">
        <f t="shared" si="26"/>
        <v>0</v>
      </c>
      <c r="Q73" s="91"/>
      <c r="R73" s="91"/>
      <c r="S73" s="91"/>
      <c r="T73" s="97">
        <v>98718</v>
      </c>
    </row>
    <row r="74" spans="1:20" s="98" customFormat="1" ht="60">
      <c r="A74" s="89" t="s">
        <v>121</v>
      </c>
      <c r="B74" s="90" t="s">
        <v>122</v>
      </c>
      <c r="C74" s="91">
        <v>40300</v>
      </c>
      <c r="D74" s="91">
        <v>40300</v>
      </c>
      <c r="E74" s="91"/>
      <c r="F74" s="91"/>
      <c r="G74" s="92">
        <v>0</v>
      </c>
      <c r="H74" s="93">
        <f t="shared" si="23"/>
        <v>0</v>
      </c>
      <c r="I74" s="93">
        <f t="shared" si="24"/>
        <v>0</v>
      </c>
      <c r="J74" s="102">
        <f t="shared" si="25"/>
        <v>0</v>
      </c>
      <c r="K74" s="91"/>
      <c r="L74" s="91"/>
      <c r="M74" s="91"/>
      <c r="N74" s="91"/>
      <c r="O74" s="91"/>
      <c r="P74" s="91">
        <f t="shared" si="26"/>
        <v>0</v>
      </c>
      <c r="Q74" s="91"/>
      <c r="R74" s="91"/>
      <c r="S74" s="91"/>
      <c r="T74" s="97"/>
    </row>
    <row r="75" spans="1:20" s="98" customFormat="1" ht="24">
      <c r="A75" s="89" t="s">
        <v>123</v>
      </c>
      <c r="B75" s="90" t="s">
        <v>124</v>
      </c>
      <c r="C75" s="91">
        <v>12745.39</v>
      </c>
      <c r="D75" s="91">
        <v>130573.39</v>
      </c>
      <c r="E75" s="91"/>
      <c r="F75" s="91"/>
      <c r="G75" s="92"/>
      <c r="H75" s="93">
        <f t="shared" si="23"/>
        <v>42000</v>
      </c>
      <c r="I75" s="94">
        <f t="shared" si="24"/>
        <v>42000</v>
      </c>
      <c r="J75" s="95">
        <f t="shared" si="25"/>
        <v>0</v>
      </c>
      <c r="K75" s="91"/>
      <c r="L75" s="91"/>
      <c r="M75" s="91"/>
      <c r="N75" s="91"/>
      <c r="O75" s="96"/>
      <c r="P75" s="96">
        <f t="shared" si="26"/>
        <v>0</v>
      </c>
      <c r="Q75" s="91"/>
      <c r="R75" s="91"/>
      <c r="S75" s="91"/>
      <c r="T75" s="97">
        <v>42000</v>
      </c>
    </row>
    <row r="76" spans="1:20" s="98" customFormat="1" ht="12.75">
      <c r="A76" s="89" t="s">
        <v>48</v>
      </c>
      <c r="B76" s="90" t="s">
        <v>49</v>
      </c>
      <c r="C76" s="91"/>
      <c r="D76" s="91"/>
      <c r="E76" s="91"/>
      <c r="F76" s="91"/>
      <c r="G76" s="92"/>
      <c r="H76" s="93">
        <f t="shared" si="23"/>
        <v>0</v>
      </c>
      <c r="I76" s="94">
        <f t="shared" si="24"/>
        <v>0</v>
      </c>
      <c r="J76" s="95">
        <f t="shared" si="25"/>
        <v>0</v>
      </c>
      <c r="K76" s="91"/>
      <c r="L76" s="91"/>
      <c r="M76" s="91"/>
      <c r="N76" s="91"/>
      <c r="O76" s="96"/>
      <c r="P76" s="96">
        <f t="shared" si="26"/>
        <v>0</v>
      </c>
      <c r="Q76" s="91"/>
      <c r="R76" s="91"/>
      <c r="S76" s="91"/>
      <c r="T76" s="97"/>
    </row>
    <row r="77" spans="1:20" s="66" customFormat="1" ht="12.75">
      <c r="A77" s="81" t="s">
        <v>125</v>
      </c>
      <c r="B77" s="82"/>
      <c r="C77" s="99">
        <f aca="true" t="shared" si="27" ref="C77:T77">SUM(C78:C91)</f>
        <v>129903.6</v>
      </c>
      <c r="D77" s="99">
        <f t="shared" si="27"/>
        <v>175103.6</v>
      </c>
      <c r="E77" s="99">
        <f t="shared" si="27"/>
        <v>0</v>
      </c>
      <c r="F77" s="99">
        <f t="shared" si="27"/>
        <v>0</v>
      </c>
      <c r="G77" s="83">
        <f t="shared" si="27"/>
        <v>36003.6</v>
      </c>
      <c r="H77" s="84">
        <f t="shared" si="27"/>
        <v>112123.4</v>
      </c>
      <c r="I77" s="85">
        <f t="shared" si="27"/>
        <v>112123.4</v>
      </c>
      <c r="J77" s="100">
        <f t="shared" si="27"/>
        <v>0</v>
      </c>
      <c r="K77" s="99">
        <f t="shared" si="27"/>
        <v>0</v>
      </c>
      <c r="L77" s="99">
        <f t="shared" si="27"/>
        <v>0</v>
      </c>
      <c r="M77" s="99">
        <f t="shared" si="27"/>
        <v>0</v>
      </c>
      <c r="N77" s="99">
        <f t="shared" si="27"/>
        <v>0</v>
      </c>
      <c r="O77" s="87">
        <f t="shared" si="27"/>
        <v>0</v>
      </c>
      <c r="P77" s="101">
        <f t="shared" si="27"/>
        <v>0</v>
      </c>
      <c r="Q77" s="83">
        <f t="shared" si="27"/>
        <v>0</v>
      </c>
      <c r="R77" s="83">
        <f t="shared" si="27"/>
        <v>0</v>
      </c>
      <c r="S77" s="99">
        <f t="shared" si="27"/>
        <v>0</v>
      </c>
      <c r="T77" s="88">
        <f t="shared" si="27"/>
        <v>112123.4</v>
      </c>
    </row>
    <row r="78" spans="1:20" s="98" customFormat="1" ht="12.75">
      <c r="A78" s="89" t="s">
        <v>126</v>
      </c>
      <c r="B78" s="90" t="s">
        <v>127</v>
      </c>
      <c r="C78" s="91">
        <v>20000</v>
      </c>
      <c r="D78" s="91">
        <v>20000</v>
      </c>
      <c r="E78" s="91"/>
      <c r="F78" s="91"/>
      <c r="G78" s="92"/>
      <c r="H78" s="93">
        <f aca="true" t="shared" si="28" ref="H78:H91">I78</f>
        <v>19705</v>
      </c>
      <c r="I78" s="94">
        <f aca="true" t="shared" si="29" ref="I78:I91">J78+M78+N78+O78+P78+S78+T78</f>
        <v>19705</v>
      </c>
      <c r="J78" s="95">
        <f aca="true" t="shared" si="30" ref="J78:J91">K78+L78</f>
        <v>0</v>
      </c>
      <c r="K78" s="91"/>
      <c r="L78" s="91"/>
      <c r="M78" s="91"/>
      <c r="N78" s="91"/>
      <c r="O78" s="96"/>
      <c r="P78" s="96">
        <f aca="true" t="shared" si="31" ref="P78:P91">Q78+R78</f>
        <v>0</v>
      </c>
      <c r="Q78" s="91"/>
      <c r="R78" s="91"/>
      <c r="S78" s="91"/>
      <c r="T78" s="97">
        <v>19705</v>
      </c>
    </row>
    <row r="79" spans="1:20" s="98" customFormat="1" ht="24">
      <c r="A79" s="89" t="s">
        <v>128</v>
      </c>
      <c r="B79" s="90" t="s">
        <v>129</v>
      </c>
      <c r="C79" s="91">
        <v>36003.6</v>
      </c>
      <c r="D79" s="91">
        <v>36003.6</v>
      </c>
      <c r="E79" s="91"/>
      <c r="F79" s="91"/>
      <c r="G79" s="92">
        <v>36003.6</v>
      </c>
      <c r="H79" s="93">
        <f t="shared" si="28"/>
        <v>0</v>
      </c>
      <c r="I79" s="93">
        <f t="shared" si="29"/>
        <v>0</v>
      </c>
      <c r="J79" s="102">
        <f t="shared" si="30"/>
        <v>0</v>
      </c>
      <c r="K79" s="91"/>
      <c r="L79" s="91"/>
      <c r="M79" s="91"/>
      <c r="N79" s="91"/>
      <c r="O79" s="91"/>
      <c r="P79" s="91">
        <f t="shared" si="31"/>
        <v>0</v>
      </c>
      <c r="Q79" s="91"/>
      <c r="R79" s="91"/>
      <c r="S79" s="91"/>
      <c r="T79" s="97"/>
    </row>
    <row r="80" spans="1:20" s="98" customFormat="1" ht="36">
      <c r="A80" s="89" t="s">
        <v>130</v>
      </c>
      <c r="B80" s="90" t="s">
        <v>131</v>
      </c>
      <c r="C80" s="91">
        <v>0</v>
      </c>
      <c r="D80" s="91">
        <v>0</v>
      </c>
      <c r="E80" s="91"/>
      <c r="F80" s="91"/>
      <c r="G80" s="92">
        <v>0</v>
      </c>
      <c r="H80" s="93">
        <f t="shared" si="28"/>
        <v>0</v>
      </c>
      <c r="I80" s="93">
        <f t="shared" si="29"/>
        <v>0</v>
      </c>
      <c r="J80" s="102">
        <f t="shared" si="30"/>
        <v>0</v>
      </c>
      <c r="K80" s="91"/>
      <c r="L80" s="91"/>
      <c r="M80" s="91"/>
      <c r="N80" s="91"/>
      <c r="O80" s="91"/>
      <c r="P80" s="91">
        <f t="shared" si="31"/>
        <v>0</v>
      </c>
      <c r="Q80" s="91"/>
      <c r="R80" s="91"/>
      <c r="S80" s="91"/>
      <c r="T80" s="97"/>
    </row>
    <row r="81" spans="1:20" s="98" customFormat="1" ht="36">
      <c r="A81" s="89" t="s">
        <v>132</v>
      </c>
      <c r="B81" s="90" t="s">
        <v>133</v>
      </c>
      <c r="C81" s="91">
        <v>13500</v>
      </c>
      <c r="D81" s="91">
        <v>13500</v>
      </c>
      <c r="E81" s="91"/>
      <c r="F81" s="91"/>
      <c r="G81" s="92"/>
      <c r="H81" s="93">
        <f t="shared" si="28"/>
        <v>15600</v>
      </c>
      <c r="I81" s="94">
        <f t="shared" si="29"/>
        <v>15600</v>
      </c>
      <c r="J81" s="95">
        <f t="shared" si="30"/>
        <v>0</v>
      </c>
      <c r="K81" s="91"/>
      <c r="L81" s="91"/>
      <c r="M81" s="91"/>
      <c r="N81" s="91"/>
      <c r="O81" s="96"/>
      <c r="P81" s="96">
        <f t="shared" si="31"/>
        <v>0</v>
      </c>
      <c r="Q81" s="91"/>
      <c r="R81" s="91"/>
      <c r="S81" s="91"/>
      <c r="T81" s="97">
        <f>12750+2850</f>
        <v>15600</v>
      </c>
    </row>
    <row r="82" spans="1:20" s="98" customFormat="1" ht="48">
      <c r="A82" s="89" t="s">
        <v>134</v>
      </c>
      <c r="B82" s="90" t="s">
        <v>135</v>
      </c>
      <c r="C82" s="91"/>
      <c r="D82" s="91"/>
      <c r="E82" s="91"/>
      <c r="F82" s="91"/>
      <c r="G82" s="92"/>
      <c r="H82" s="93">
        <f t="shared" si="28"/>
        <v>0</v>
      </c>
      <c r="I82" s="94">
        <f t="shared" si="29"/>
        <v>0</v>
      </c>
      <c r="J82" s="95">
        <f t="shared" si="30"/>
        <v>0</v>
      </c>
      <c r="K82" s="91"/>
      <c r="L82" s="91"/>
      <c r="M82" s="91"/>
      <c r="N82" s="91"/>
      <c r="O82" s="96"/>
      <c r="P82" s="96">
        <f t="shared" si="31"/>
        <v>0</v>
      </c>
      <c r="Q82" s="91"/>
      <c r="R82" s="91"/>
      <c r="S82" s="91"/>
      <c r="T82" s="97"/>
    </row>
    <row r="83" spans="1:20" s="98" customFormat="1" ht="36">
      <c r="A83" s="89" t="s">
        <v>136</v>
      </c>
      <c r="B83" s="90" t="s">
        <v>137</v>
      </c>
      <c r="C83" s="91"/>
      <c r="D83" s="91"/>
      <c r="E83" s="91"/>
      <c r="F83" s="91"/>
      <c r="G83" s="92"/>
      <c r="H83" s="93">
        <f t="shared" si="28"/>
        <v>0</v>
      </c>
      <c r="I83" s="94">
        <f t="shared" si="29"/>
        <v>0</v>
      </c>
      <c r="J83" s="95">
        <f t="shared" si="30"/>
        <v>0</v>
      </c>
      <c r="K83" s="91"/>
      <c r="L83" s="91"/>
      <c r="M83" s="91"/>
      <c r="N83" s="91"/>
      <c r="O83" s="96"/>
      <c r="P83" s="96">
        <f t="shared" si="31"/>
        <v>0</v>
      </c>
      <c r="Q83" s="91"/>
      <c r="R83" s="91"/>
      <c r="S83" s="91"/>
      <c r="T83" s="97"/>
    </row>
    <row r="84" spans="1:20" s="98" customFormat="1" ht="12.75">
      <c r="A84" s="89" t="s">
        <v>138</v>
      </c>
      <c r="B84" s="90" t="s">
        <v>139</v>
      </c>
      <c r="C84" s="91"/>
      <c r="D84" s="91"/>
      <c r="E84" s="91"/>
      <c r="F84" s="91"/>
      <c r="G84" s="92"/>
      <c r="H84" s="93">
        <f t="shared" si="28"/>
        <v>0</v>
      </c>
      <c r="I84" s="94">
        <f t="shared" si="29"/>
        <v>0</v>
      </c>
      <c r="J84" s="95">
        <f t="shared" si="30"/>
        <v>0</v>
      </c>
      <c r="K84" s="91"/>
      <c r="L84" s="91"/>
      <c r="M84" s="91"/>
      <c r="N84" s="91"/>
      <c r="O84" s="96"/>
      <c r="P84" s="96">
        <f t="shared" si="31"/>
        <v>0</v>
      </c>
      <c r="Q84" s="91"/>
      <c r="R84" s="91"/>
      <c r="S84" s="91"/>
      <c r="T84" s="97"/>
    </row>
    <row r="85" spans="1:20" s="98" customFormat="1" ht="12.75">
      <c r="A85" s="89" t="s">
        <v>140</v>
      </c>
      <c r="B85" s="90" t="s">
        <v>141</v>
      </c>
      <c r="C85" s="91"/>
      <c r="D85" s="91"/>
      <c r="E85" s="91"/>
      <c r="F85" s="91"/>
      <c r="G85" s="92"/>
      <c r="H85" s="93">
        <f t="shared" si="28"/>
        <v>0</v>
      </c>
      <c r="I85" s="94">
        <f t="shared" si="29"/>
        <v>0</v>
      </c>
      <c r="J85" s="95">
        <f t="shared" si="30"/>
        <v>0</v>
      </c>
      <c r="K85" s="91"/>
      <c r="L85" s="91"/>
      <c r="M85" s="91"/>
      <c r="N85" s="91"/>
      <c r="O85" s="96"/>
      <c r="P85" s="96">
        <f t="shared" si="31"/>
        <v>0</v>
      </c>
      <c r="Q85" s="91"/>
      <c r="R85" s="91"/>
      <c r="S85" s="91"/>
      <c r="T85" s="97"/>
    </row>
    <row r="86" spans="1:20" s="98" customFormat="1" ht="24">
      <c r="A86" s="126" t="s">
        <v>142</v>
      </c>
      <c r="B86" s="90" t="s">
        <v>143</v>
      </c>
      <c r="C86" s="91"/>
      <c r="D86" s="91"/>
      <c r="E86" s="91"/>
      <c r="F86" s="91"/>
      <c r="G86" s="92"/>
      <c r="H86" s="93">
        <f t="shared" si="28"/>
        <v>0</v>
      </c>
      <c r="I86" s="94">
        <f t="shared" si="29"/>
        <v>0</v>
      </c>
      <c r="J86" s="95">
        <f t="shared" si="30"/>
        <v>0</v>
      </c>
      <c r="K86" s="91"/>
      <c r="L86" s="91"/>
      <c r="M86" s="91"/>
      <c r="N86" s="91"/>
      <c r="O86" s="96"/>
      <c r="P86" s="96">
        <f t="shared" si="31"/>
        <v>0</v>
      </c>
      <c r="Q86" s="91"/>
      <c r="R86" s="91"/>
      <c r="S86" s="91"/>
      <c r="T86" s="97"/>
    </row>
    <row r="87" spans="1:20" s="98" customFormat="1" ht="24">
      <c r="A87" s="126" t="s">
        <v>144</v>
      </c>
      <c r="B87" s="90" t="s">
        <v>145</v>
      </c>
      <c r="C87" s="91"/>
      <c r="D87" s="91"/>
      <c r="E87" s="91"/>
      <c r="F87" s="91"/>
      <c r="G87" s="92"/>
      <c r="H87" s="93">
        <f t="shared" si="28"/>
        <v>0</v>
      </c>
      <c r="I87" s="94">
        <f t="shared" si="29"/>
        <v>0</v>
      </c>
      <c r="J87" s="95">
        <f t="shared" si="30"/>
        <v>0</v>
      </c>
      <c r="K87" s="91"/>
      <c r="L87" s="91"/>
      <c r="M87" s="91"/>
      <c r="N87" s="91"/>
      <c r="O87" s="96"/>
      <c r="P87" s="96">
        <f t="shared" si="31"/>
        <v>0</v>
      </c>
      <c r="Q87" s="91"/>
      <c r="R87" s="91"/>
      <c r="S87" s="91"/>
      <c r="T87" s="97"/>
    </row>
    <row r="88" spans="1:20" s="98" customFormat="1" ht="36">
      <c r="A88" s="126" t="s">
        <v>146</v>
      </c>
      <c r="B88" s="90" t="s">
        <v>147</v>
      </c>
      <c r="C88" s="91">
        <v>0</v>
      </c>
      <c r="D88" s="91">
        <v>0</v>
      </c>
      <c r="E88" s="91"/>
      <c r="F88" s="91"/>
      <c r="G88" s="92">
        <v>0</v>
      </c>
      <c r="H88" s="93">
        <f t="shared" si="28"/>
        <v>0</v>
      </c>
      <c r="I88" s="93">
        <f t="shared" si="29"/>
        <v>0</v>
      </c>
      <c r="J88" s="102">
        <f t="shared" si="30"/>
        <v>0</v>
      </c>
      <c r="K88" s="91"/>
      <c r="L88" s="91"/>
      <c r="M88" s="91"/>
      <c r="N88" s="91"/>
      <c r="O88" s="91"/>
      <c r="P88" s="91">
        <f t="shared" si="31"/>
        <v>0</v>
      </c>
      <c r="Q88" s="91"/>
      <c r="R88" s="91"/>
      <c r="S88" s="91"/>
      <c r="T88" s="97"/>
    </row>
    <row r="89" spans="1:20" s="98" customFormat="1" ht="24">
      <c r="A89" s="126" t="s">
        <v>148</v>
      </c>
      <c r="B89" s="90" t="s">
        <v>149</v>
      </c>
      <c r="C89" s="91"/>
      <c r="D89" s="91"/>
      <c r="E89" s="91"/>
      <c r="F89" s="91"/>
      <c r="G89" s="92"/>
      <c r="H89" s="93">
        <f t="shared" si="28"/>
        <v>0</v>
      </c>
      <c r="I89" s="94">
        <f t="shared" si="29"/>
        <v>0</v>
      </c>
      <c r="J89" s="95">
        <f t="shared" si="30"/>
        <v>0</v>
      </c>
      <c r="K89" s="91"/>
      <c r="L89" s="91"/>
      <c r="M89" s="91"/>
      <c r="N89" s="91"/>
      <c r="O89" s="96"/>
      <c r="P89" s="96">
        <f t="shared" si="31"/>
        <v>0</v>
      </c>
      <c r="Q89" s="91"/>
      <c r="R89" s="91"/>
      <c r="S89" s="91"/>
      <c r="T89" s="97"/>
    </row>
    <row r="90" spans="1:20" s="98" customFormat="1" ht="24">
      <c r="A90" s="126" t="s">
        <v>150</v>
      </c>
      <c r="B90" s="90" t="s">
        <v>151</v>
      </c>
      <c r="C90" s="91"/>
      <c r="D90" s="91"/>
      <c r="E90" s="91"/>
      <c r="F90" s="91"/>
      <c r="G90" s="92"/>
      <c r="H90" s="93">
        <f t="shared" si="28"/>
        <v>38018.4</v>
      </c>
      <c r="I90" s="94">
        <f t="shared" si="29"/>
        <v>38018.4</v>
      </c>
      <c r="J90" s="95">
        <f t="shared" si="30"/>
        <v>0</v>
      </c>
      <c r="K90" s="91"/>
      <c r="L90" s="91"/>
      <c r="M90" s="91"/>
      <c r="N90" s="91"/>
      <c r="O90" s="96"/>
      <c r="P90" s="96">
        <f t="shared" si="31"/>
        <v>0</v>
      </c>
      <c r="Q90" s="91"/>
      <c r="R90" s="91"/>
      <c r="S90" s="91"/>
      <c r="T90" s="97">
        <v>38018.4</v>
      </c>
    </row>
    <row r="91" spans="1:20" s="98" customFormat="1" ht="12.75">
      <c r="A91" s="89" t="s">
        <v>152</v>
      </c>
      <c r="B91" s="90" t="s">
        <v>153</v>
      </c>
      <c r="C91" s="91">
        <v>60400</v>
      </c>
      <c r="D91" s="91">
        <v>105600</v>
      </c>
      <c r="E91" s="91"/>
      <c r="F91" s="91"/>
      <c r="G91" s="92"/>
      <c r="H91" s="93">
        <f t="shared" si="28"/>
        <v>38800</v>
      </c>
      <c r="I91" s="94">
        <f t="shared" si="29"/>
        <v>38800</v>
      </c>
      <c r="J91" s="95">
        <f t="shared" si="30"/>
        <v>0</v>
      </c>
      <c r="K91" s="91"/>
      <c r="L91" s="91"/>
      <c r="M91" s="91"/>
      <c r="N91" s="91"/>
      <c r="O91" s="96"/>
      <c r="P91" s="96">
        <f t="shared" si="31"/>
        <v>0</v>
      </c>
      <c r="Q91" s="91"/>
      <c r="R91" s="91"/>
      <c r="S91" s="91"/>
      <c r="T91" s="97">
        <v>38800</v>
      </c>
    </row>
    <row r="92" spans="1:20" s="66" customFormat="1" ht="12.75">
      <c r="A92" s="81" t="s">
        <v>154</v>
      </c>
      <c r="B92" s="82"/>
      <c r="C92" s="99">
        <f>SUM(C93:C97)</f>
        <v>600</v>
      </c>
      <c r="D92" s="99">
        <f>SUM(D93:D97)</f>
        <v>19100</v>
      </c>
      <c r="E92" s="99"/>
      <c r="F92" s="99">
        <f aca="true" t="shared" si="32" ref="F92:T92">SUM(F93:F97)</f>
        <v>0</v>
      </c>
      <c r="G92" s="83">
        <f t="shared" si="32"/>
        <v>0</v>
      </c>
      <c r="H92" s="84">
        <f t="shared" si="32"/>
        <v>750</v>
      </c>
      <c r="I92" s="85">
        <f t="shared" si="32"/>
        <v>750</v>
      </c>
      <c r="J92" s="100">
        <f t="shared" si="32"/>
        <v>0</v>
      </c>
      <c r="K92" s="99">
        <f t="shared" si="32"/>
        <v>0</v>
      </c>
      <c r="L92" s="99">
        <f t="shared" si="32"/>
        <v>0</v>
      </c>
      <c r="M92" s="99">
        <f t="shared" si="32"/>
        <v>0</v>
      </c>
      <c r="N92" s="99">
        <f t="shared" si="32"/>
        <v>0</v>
      </c>
      <c r="O92" s="87">
        <f t="shared" si="32"/>
        <v>0</v>
      </c>
      <c r="P92" s="101">
        <f t="shared" si="32"/>
        <v>0</v>
      </c>
      <c r="Q92" s="83">
        <f t="shared" si="32"/>
        <v>0</v>
      </c>
      <c r="R92" s="83">
        <f t="shared" si="32"/>
        <v>0</v>
      </c>
      <c r="S92" s="83">
        <f t="shared" si="32"/>
        <v>0</v>
      </c>
      <c r="T92" s="88">
        <f t="shared" si="32"/>
        <v>750</v>
      </c>
    </row>
    <row r="93" spans="1:20" s="98" customFormat="1" ht="24">
      <c r="A93" s="89" t="s">
        <v>155</v>
      </c>
      <c r="B93" s="90" t="s">
        <v>156</v>
      </c>
      <c r="C93" s="91"/>
      <c r="D93" s="91"/>
      <c r="E93" s="91"/>
      <c r="F93" s="91"/>
      <c r="G93" s="92"/>
      <c r="H93" s="93">
        <f>I93</f>
        <v>0</v>
      </c>
      <c r="I93" s="94">
        <f>J93+M93+N93+O93+P93+S93+T93</f>
        <v>0</v>
      </c>
      <c r="J93" s="95">
        <f>K93+L93</f>
        <v>0</v>
      </c>
      <c r="K93" s="91"/>
      <c r="L93" s="91"/>
      <c r="M93" s="91"/>
      <c r="N93" s="91"/>
      <c r="O93" s="96"/>
      <c r="P93" s="96">
        <f>Q93+R93</f>
        <v>0</v>
      </c>
      <c r="Q93" s="91"/>
      <c r="R93" s="91"/>
      <c r="S93" s="91"/>
      <c r="T93" s="97"/>
    </row>
    <row r="94" spans="1:20" s="98" customFormat="1" ht="36">
      <c r="A94" s="89" t="s">
        <v>157</v>
      </c>
      <c r="B94" s="90" t="s">
        <v>158</v>
      </c>
      <c r="C94" s="91">
        <v>600</v>
      </c>
      <c r="D94" s="91">
        <v>600</v>
      </c>
      <c r="E94" s="91"/>
      <c r="F94" s="91"/>
      <c r="G94" s="92">
        <v>0</v>
      </c>
      <c r="H94" s="93">
        <f>I94</f>
        <v>750</v>
      </c>
      <c r="I94" s="93">
        <f>J94+M94+N94+O94+P94+S94+T94</f>
        <v>750</v>
      </c>
      <c r="J94" s="102">
        <f>K94+L94</f>
        <v>0</v>
      </c>
      <c r="K94" s="91"/>
      <c r="L94" s="91"/>
      <c r="M94" s="91"/>
      <c r="N94" s="91"/>
      <c r="O94" s="91"/>
      <c r="P94" s="91">
        <f>Q94+R94</f>
        <v>0</v>
      </c>
      <c r="Q94" s="91"/>
      <c r="R94" s="91"/>
      <c r="S94" s="91"/>
      <c r="T94" s="97">
        <v>750</v>
      </c>
    </row>
    <row r="95" spans="1:20" s="98" customFormat="1" ht="24">
      <c r="A95" s="89" t="s">
        <v>159</v>
      </c>
      <c r="B95" s="90" t="s">
        <v>160</v>
      </c>
      <c r="C95" s="91"/>
      <c r="D95" s="91"/>
      <c r="E95" s="91"/>
      <c r="F95" s="91"/>
      <c r="G95" s="92"/>
      <c r="H95" s="93">
        <f>I95</f>
        <v>0</v>
      </c>
      <c r="I95" s="94">
        <f>J95+M95+N95+O95+P95+S95+T95</f>
        <v>0</v>
      </c>
      <c r="J95" s="95">
        <f>K95+L95</f>
        <v>0</v>
      </c>
      <c r="K95" s="91"/>
      <c r="L95" s="91"/>
      <c r="M95" s="91"/>
      <c r="N95" s="91"/>
      <c r="O95" s="96"/>
      <c r="P95" s="96">
        <f>Q95+R95</f>
        <v>0</v>
      </c>
      <c r="Q95" s="91"/>
      <c r="R95" s="91"/>
      <c r="S95" s="91"/>
      <c r="T95" s="97"/>
    </row>
    <row r="96" spans="1:20" s="98" customFormat="1" ht="36">
      <c r="A96" s="137" t="s">
        <v>161</v>
      </c>
      <c r="B96" s="90" t="s">
        <v>162</v>
      </c>
      <c r="C96" s="91"/>
      <c r="D96" s="91">
        <v>18500</v>
      </c>
      <c r="E96" s="91"/>
      <c r="F96" s="91"/>
      <c r="G96" s="92"/>
      <c r="H96" s="93">
        <f>I96</f>
        <v>0</v>
      </c>
      <c r="I96" s="94">
        <f>J96+M96+N96+O96+P96+S96+T96</f>
        <v>0</v>
      </c>
      <c r="J96" s="95">
        <f>K96+L96</f>
        <v>0</v>
      </c>
      <c r="K96" s="91"/>
      <c r="L96" s="91"/>
      <c r="M96" s="91"/>
      <c r="N96" s="91"/>
      <c r="O96" s="96"/>
      <c r="P96" s="96">
        <f>Q96+R96</f>
        <v>0</v>
      </c>
      <c r="Q96" s="91"/>
      <c r="R96" s="91"/>
      <c r="S96" s="91"/>
      <c r="T96" s="97"/>
    </row>
    <row r="97" spans="1:20" s="98" customFormat="1" ht="12.75">
      <c r="A97" s="89" t="s">
        <v>72</v>
      </c>
      <c r="B97" s="90" t="s">
        <v>163</v>
      </c>
      <c r="C97" s="91"/>
      <c r="D97" s="91"/>
      <c r="E97" s="91"/>
      <c r="F97" s="91"/>
      <c r="G97" s="92"/>
      <c r="H97" s="93">
        <f>I97</f>
        <v>0</v>
      </c>
      <c r="I97" s="94">
        <f>J97+M97+N97+O97+P97+S97+T97</f>
        <v>0</v>
      </c>
      <c r="J97" s="95">
        <f>K97+L97</f>
        <v>0</v>
      </c>
      <c r="K97" s="91"/>
      <c r="L97" s="91"/>
      <c r="M97" s="91"/>
      <c r="N97" s="91"/>
      <c r="O97" s="96"/>
      <c r="P97" s="96">
        <f>Q97+R97</f>
        <v>0</v>
      </c>
      <c r="Q97" s="91"/>
      <c r="R97" s="91"/>
      <c r="S97" s="91"/>
      <c r="T97" s="97"/>
    </row>
    <row r="98" spans="1:20" s="66" customFormat="1" ht="24">
      <c r="A98" s="81" t="s">
        <v>164</v>
      </c>
      <c r="B98" s="82"/>
      <c r="C98" s="99">
        <f aca="true" t="shared" si="33" ref="C98:I98">SUM(C99:C100)</f>
        <v>335192</v>
      </c>
      <c r="D98" s="99">
        <f t="shared" si="33"/>
        <v>335192</v>
      </c>
      <c r="E98" s="99">
        <f t="shared" si="33"/>
        <v>0</v>
      </c>
      <c r="F98" s="99">
        <f t="shared" si="33"/>
        <v>0</v>
      </c>
      <c r="G98" s="83">
        <f t="shared" si="33"/>
        <v>197000</v>
      </c>
      <c r="H98" s="84">
        <f t="shared" si="33"/>
        <v>352428</v>
      </c>
      <c r="I98" s="85">
        <f t="shared" si="33"/>
        <v>352428</v>
      </c>
      <c r="J98" s="100">
        <f>J99+J100</f>
        <v>342000</v>
      </c>
      <c r="K98" s="99">
        <f aca="true" t="shared" si="34" ref="K98:T98">SUM(K99:K100)</f>
        <v>342000</v>
      </c>
      <c r="L98" s="99">
        <f t="shared" si="34"/>
        <v>0</v>
      </c>
      <c r="M98" s="99">
        <f t="shared" si="34"/>
        <v>0</v>
      </c>
      <c r="N98" s="99">
        <f t="shared" si="34"/>
        <v>0</v>
      </c>
      <c r="O98" s="101">
        <f t="shared" si="34"/>
        <v>0</v>
      </c>
      <c r="P98" s="101">
        <f t="shared" si="34"/>
        <v>0</v>
      </c>
      <c r="Q98" s="99">
        <f t="shared" si="34"/>
        <v>0</v>
      </c>
      <c r="R98" s="99">
        <f t="shared" si="34"/>
        <v>0</v>
      </c>
      <c r="S98" s="99">
        <f t="shared" si="34"/>
        <v>0</v>
      </c>
      <c r="T98" s="88">
        <f t="shared" si="34"/>
        <v>10428</v>
      </c>
    </row>
    <row r="99" spans="1:20" s="98" customFormat="1" ht="48">
      <c r="A99" s="89" t="s">
        <v>165</v>
      </c>
      <c r="B99" s="90" t="s">
        <v>166</v>
      </c>
      <c r="C99" s="91">
        <v>335192</v>
      </c>
      <c r="D99" s="91">
        <v>335192</v>
      </c>
      <c r="E99" s="91"/>
      <c r="F99" s="91"/>
      <c r="G99" s="92">
        <v>197000</v>
      </c>
      <c r="H99" s="93">
        <f>I99</f>
        <v>352428</v>
      </c>
      <c r="I99" s="94">
        <f>J99+M99+N99+O99+P99+S99+T99</f>
        <v>352428</v>
      </c>
      <c r="J99" s="95">
        <f>K99+L99</f>
        <v>342000</v>
      </c>
      <c r="K99" s="91">
        <v>342000</v>
      </c>
      <c r="L99" s="91"/>
      <c r="M99" s="91"/>
      <c r="N99" s="91"/>
      <c r="O99" s="96"/>
      <c r="P99" s="96">
        <f>Q99+R99</f>
        <v>0</v>
      </c>
      <c r="Q99" s="91"/>
      <c r="R99" s="91"/>
      <c r="S99" s="91"/>
      <c r="T99" s="97">
        <v>10428</v>
      </c>
    </row>
    <row r="100" spans="1:20" s="98" customFormat="1" ht="24">
      <c r="A100" s="89" t="s">
        <v>167</v>
      </c>
      <c r="B100" s="90" t="s">
        <v>168</v>
      </c>
      <c r="C100" s="91"/>
      <c r="D100" s="91"/>
      <c r="E100" s="91"/>
      <c r="F100" s="91"/>
      <c r="G100" s="92"/>
      <c r="H100" s="93">
        <f>I100</f>
        <v>0</v>
      </c>
      <c r="I100" s="94">
        <f>J100+M100+N100+O100+P100+S100+T100</f>
        <v>0</v>
      </c>
      <c r="J100" s="95">
        <f>K100+L100</f>
        <v>0</v>
      </c>
      <c r="K100" s="91"/>
      <c r="L100" s="91"/>
      <c r="M100" s="91"/>
      <c r="N100" s="92"/>
      <c r="O100" s="138"/>
      <c r="P100" s="96">
        <f>Q100+R100</f>
        <v>0</v>
      </c>
      <c r="Q100" s="92"/>
      <c r="R100" s="92"/>
      <c r="S100" s="91"/>
      <c r="T100" s="97"/>
    </row>
    <row r="101" spans="1:20" s="66" customFormat="1" ht="24">
      <c r="A101" s="81" t="s">
        <v>169</v>
      </c>
      <c r="B101" s="82"/>
      <c r="C101" s="99">
        <f>SUM(C102:C112)</f>
        <v>62600.4</v>
      </c>
      <c r="D101" s="99">
        <f>SUM(D102:D112)</f>
        <v>62600.4</v>
      </c>
      <c r="E101" s="99"/>
      <c r="F101" s="99">
        <f aca="true" t="shared" si="35" ref="F101:T101">SUM(F102:F112)</f>
        <v>0</v>
      </c>
      <c r="G101" s="83">
        <f t="shared" si="35"/>
        <v>0</v>
      </c>
      <c r="H101" s="84">
        <f t="shared" si="35"/>
        <v>3123802.59</v>
      </c>
      <c r="I101" s="85">
        <f t="shared" si="35"/>
        <v>3123802.59</v>
      </c>
      <c r="J101" s="100">
        <f t="shared" si="35"/>
        <v>3058641.59</v>
      </c>
      <c r="K101" s="99">
        <f t="shared" si="35"/>
        <v>1303543.59</v>
      </c>
      <c r="L101" s="99">
        <f t="shared" si="35"/>
        <v>1755098</v>
      </c>
      <c r="M101" s="99">
        <f t="shared" si="35"/>
        <v>0</v>
      </c>
      <c r="N101" s="83">
        <f t="shared" si="35"/>
        <v>0</v>
      </c>
      <c r="O101" s="87">
        <f t="shared" si="35"/>
        <v>0</v>
      </c>
      <c r="P101" s="87">
        <f t="shared" si="35"/>
        <v>4862</v>
      </c>
      <c r="Q101" s="83">
        <f t="shared" si="35"/>
        <v>4862</v>
      </c>
      <c r="R101" s="83">
        <f t="shared" si="35"/>
        <v>0</v>
      </c>
      <c r="S101" s="83">
        <f t="shared" si="35"/>
        <v>0</v>
      </c>
      <c r="T101" s="88">
        <f t="shared" si="35"/>
        <v>60299</v>
      </c>
    </row>
    <row r="102" spans="1:20" s="98" customFormat="1" ht="12.75">
      <c r="A102" s="89" t="s">
        <v>170</v>
      </c>
      <c r="B102" s="90" t="s">
        <v>171</v>
      </c>
      <c r="C102" s="91"/>
      <c r="D102" s="91"/>
      <c r="E102" s="91"/>
      <c r="F102" s="91"/>
      <c r="G102" s="92"/>
      <c r="H102" s="93">
        <f aca="true" t="shared" si="36" ref="H102:H112">I102</f>
        <v>0</v>
      </c>
      <c r="I102" s="94">
        <f aca="true" t="shared" si="37" ref="I102:I112">J102+M102+N102+O102+P102+S102+T102</f>
        <v>0</v>
      </c>
      <c r="J102" s="95">
        <f aca="true" t="shared" si="38" ref="J102:J112">K102+L102</f>
        <v>0</v>
      </c>
      <c r="K102" s="91"/>
      <c r="L102" s="91"/>
      <c r="M102" s="91"/>
      <c r="N102" s="91"/>
      <c r="O102" s="96"/>
      <c r="P102" s="96">
        <f aca="true" t="shared" si="39" ref="P102:P112">Q102+R102</f>
        <v>0</v>
      </c>
      <c r="Q102" s="91"/>
      <c r="R102" s="91"/>
      <c r="S102" s="91"/>
      <c r="T102" s="97"/>
    </row>
    <row r="103" spans="1:20" s="98" customFormat="1" ht="24">
      <c r="A103" s="89" t="s">
        <v>172</v>
      </c>
      <c r="B103" s="90" t="s">
        <v>173</v>
      </c>
      <c r="C103" s="91">
        <v>2888</v>
      </c>
      <c r="D103" s="91">
        <v>2888</v>
      </c>
      <c r="E103" s="91"/>
      <c r="F103" s="91"/>
      <c r="G103" s="92"/>
      <c r="H103" s="93">
        <f t="shared" si="36"/>
        <v>0</v>
      </c>
      <c r="I103" s="94">
        <f t="shared" si="37"/>
        <v>0</v>
      </c>
      <c r="J103" s="95">
        <f t="shared" si="38"/>
        <v>0</v>
      </c>
      <c r="K103" s="91"/>
      <c r="L103" s="91"/>
      <c r="M103" s="91"/>
      <c r="N103" s="91"/>
      <c r="O103" s="96"/>
      <c r="P103" s="96">
        <f t="shared" si="39"/>
        <v>0</v>
      </c>
      <c r="Q103" s="91"/>
      <c r="R103" s="91"/>
      <c r="S103" s="91"/>
      <c r="T103" s="97"/>
    </row>
    <row r="104" spans="1:20" s="98" customFormat="1" ht="12.75">
      <c r="A104" s="89" t="s">
        <v>174</v>
      </c>
      <c r="B104" s="90" t="s">
        <v>175</v>
      </c>
      <c r="C104" s="91"/>
      <c r="D104" s="91"/>
      <c r="E104" s="91"/>
      <c r="F104" s="91"/>
      <c r="G104" s="92"/>
      <c r="H104" s="93">
        <f t="shared" si="36"/>
        <v>0</v>
      </c>
      <c r="I104" s="94">
        <f t="shared" si="37"/>
        <v>0</v>
      </c>
      <c r="J104" s="95">
        <f t="shared" si="38"/>
        <v>0</v>
      </c>
      <c r="K104" s="91"/>
      <c r="L104" s="91"/>
      <c r="M104" s="91"/>
      <c r="N104" s="91"/>
      <c r="O104" s="96"/>
      <c r="P104" s="96">
        <f t="shared" si="39"/>
        <v>0</v>
      </c>
      <c r="Q104" s="91"/>
      <c r="R104" s="91"/>
      <c r="S104" s="91"/>
      <c r="T104" s="97"/>
    </row>
    <row r="105" spans="1:20" s="98" customFormat="1" ht="24">
      <c r="A105" s="89" t="s">
        <v>176</v>
      </c>
      <c r="B105" s="90" t="s">
        <v>177</v>
      </c>
      <c r="C105" s="91">
        <v>15000</v>
      </c>
      <c r="D105" s="91">
        <v>15000</v>
      </c>
      <c r="E105" s="91"/>
      <c r="F105" s="91"/>
      <c r="G105" s="92"/>
      <c r="H105" s="93">
        <f t="shared" si="36"/>
        <v>5882</v>
      </c>
      <c r="I105" s="94">
        <f t="shared" si="37"/>
        <v>5882</v>
      </c>
      <c r="J105" s="95">
        <f t="shared" si="38"/>
        <v>0</v>
      </c>
      <c r="K105" s="91"/>
      <c r="L105" s="91"/>
      <c r="M105" s="91"/>
      <c r="N105" s="91"/>
      <c r="O105" s="96"/>
      <c r="P105" s="96">
        <f t="shared" si="39"/>
        <v>0</v>
      </c>
      <c r="Q105" s="91"/>
      <c r="R105" s="91"/>
      <c r="S105" s="91"/>
      <c r="T105" s="97">
        <v>5882</v>
      </c>
    </row>
    <row r="106" spans="1:20" s="98" customFormat="1" ht="24">
      <c r="A106" s="89" t="s">
        <v>178</v>
      </c>
      <c r="B106" s="90" t="s">
        <v>179</v>
      </c>
      <c r="C106" s="91">
        <v>4693</v>
      </c>
      <c r="D106" s="91">
        <v>4693</v>
      </c>
      <c r="E106" s="91"/>
      <c r="F106" s="91"/>
      <c r="G106" s="92"/>
      <c r="H106" s="93">
        <f t="shared" si="36"/>
        <v>4862</v>
      </c>
      <c r="I106" s="94">
        <f t="shared" si="37"/>
        <v>4862</v>
      </c>
      <c r="J106" s="95">
        <f t="shared" si="38"/>
        <v>0</v>
      </c>
      <c r="K106" s="91"/>
      <c r="L106" s="91"/>
      <c r="M106" s="91"/>
      <c r="N106" s="91"/>
      <c r="O106" s="96"/>
      <c r="P106" s="96">
        <f t="shared" si="39"/>
        <v>4862</v>
      </c>
      <c r="Q106" s="91">
        <v>4862</v>
      </c>
      <c r="R106" s="91"/>
      <c r="S106" s="91"/>
      <c r="T106" s="97"/>
    </row>
    <row r="107" spans="1:20" s="98" customFormat="1" ht="24">
      <c r="A107" s="139" t="s">
        <v>180</v>
      </c>
      <c r="B107" s="140" t="s">
        <v>181</v>
      </c>
      <c r="C107" s="91"/>
      <c r="D107" s="91"/>
      <c r="E107" s="141"/>
      <c r="F107" s="141"/>
      <c r="G107" s="92"/>
      <c r="H107" s="93">
        <f t="shared" si="36"/>
        <v>0</v>
      </c>
      <c r="I107" s="94">
        <f t="shared" si="37"/>
        <v>0</v>
      </c>
      <c r="J107" s="95">
        <f t="shared" si="38"/>
        <v>0</v>
      </c>
      <c r="K107" s="91"/>
      <c r="L107" s="91"/>
      <c r="M107" s="91"/>
      <c r="N107" s="91"/>
      <c r="O107" s="96"/>
      <c r="P107" s="96">
        <f t="shared" si="39"/>
        <v>0</v>
      </c>
      <c r="Q107" s="91"/>
      <c r="R107" s="91"/>
      <c r="S107" s="91"/>
      <c r="T107" s="97"/>
    </row>
    <row r="108" spans="1:20" s="98" customFormat="1" ht="24">
      <c r="A108" s="139" t="s">
        <v>182</v>
      </c>
      <c r="B108" s="140" t="s">
        <v>183</v>
      </c>
      <c r="C108" s="91"/>
      <c r="D108" s="91"/>
      <c r="E108" s="141"/>
      <c r="F108" s="141"/>
      <c r="G108" s="92"/>
      <c r="H108" s="93">
        <f t="shared" si="36"/>
        <v>0</v>
      </c>
      <c r="I108" s="94">
        <f t="shared" si="37"/>
        <v>0</v>
      </c>
      <c r="J108" s="95">
        <f t="shared" si="38"/>
        <v>0</v>
      </c>
      <c r="K108" s="91"/>
      <c r="L108" s="91"/>
      <c r="M108" s="91"/>
      <c r="N108" s="91"/>
      <c r="O108" s="96"/>
      <c r="P108" s="96">
        <f t="shared" si="39"/>
        <v>0</v>
      </c>
      <c r="Q108" s="91"/>
      <c r="R108" s="91"/>
      <c r="S108" s="91"/>
      <c r="T108" s="97"/>
    </row>
    <row r="109" spans="1:20" s="98" customFormat="1" ht="12.75">
      <c r="A109" s="139" t="s">
        <v>184</v>
      </c>
      <c r="B109" s="140" t="s">
        <v>185</v>
      </c>
      <c r="C109" s="91"/>
      <c r="D109" s="91"/>
      <c r="E109" s="141"/>
      <c r="F109" s="141"/>
      <c r="G109" s="92"/>
      <c r="H109" s="93">
        <f t="shared" si="36"/>
        <v>0</v>
      </c>
      <c r="I109" s="94">
        <f t="shared" si="37"/>
        <v>0</v>
      </c>
      <c r="J109" s="95">
        <f t="shared" si="38"/>
        <v>0</v>
      </c>
      <c r="K109" s="91"/>
      <c r="L109" s="91"/>
      <c r="M109" s="91"/>
      <c r="N109" s="91"/>
      <c r="O109" s="96"/>
      <c r="P109" s="96">
        <f t="shared" si="39"/>
        <v>0</v>
      </c>
      <c r="Q109" s="91"/>
      <c r="R109" s="91"/>
      <c r="S109" s="91"/>
      <c r="T109" s="97"/>
    </row>
    <row r="110" spans="1:20" s="98" customFormat="1" ht="12.75">
      <c r="A110" s="139" t="s">
        <v>186</v>
      </c>
      <c r="B110" s="140" t="s">
        <v>187</v>
      </c>
      <c r="C110" s="91"/>
      <c r="D110" s="91"/>
      <c r="E110" s="141"/>
      <c r="F110" s="141"/>
      <c r="G110" s="92"/>
      <c r="H110" s="93">
        <f t="shared" si="36"/>
        <v>0</v>
      </c>
      <c r="I110" s="94">
        <f t="shared" si="37"/>
        <v>0</v>
      </c>
      <c r="J110" s="95">
        <f t="shared" si="38"/>
        <v>0</v>
      </c>
      <c r="K110" s="91"/>
      <c r="L110" s="91"/>
      <c r="M110" s="91"/>
      <c r="N110" s="91"/>
      <c r="O110" s="96"/>
      <c r="P110" s="96">
        <f t="shared" si="39"/>
        <v>0</v>
      </c>
      <c r="Q110" s="91"/>
      <c r="R110" s="91"/>
      <c r="S110" s="91"/>
      <c r="T110" s="97"/>
    </row>
    <row r="111" spans="1:20" s="98" customFormat="1" ht="24">
      <c r="A111" s="139" t="s">
        <v>188</v>
      </c>
      <c r="B111" s="140" t="s">
        <v>189</v>
      </c>
      <c r="C111" s="91">
        <v>40019.4</v>
      </c>
      <c r="D111" s="91">
        <v>40019.4</v>
      </c>
      <c r="E111" s="141"/>
      <c r="F111" s="141"/>
      <c r="G111" s="92"/>
      <c r="H111" s="93">
        <f t="shared" si="36"/>
        <v>54417</v>
      </c>
      <c r="I111" s="94">
        <f t="shared" si="37"/>
        <v>54417</v>
      </c>
      <c r="J111" s="95">
        <f t="shared" si="38"/>
        <v>0</v>
      </c>
      <c r="K111" s="91"/>
      <c r="L111" s="91"/>
      <c r="M111" s="91"/>
      <c r="N111" s="91"/>
      <c r="O111" s="96"/>
      <c r="P111" s="96">
        <f t="shared" si="39"/>
        <v>0</v>
      </c>
      <c r="Q111" s="91"/>
      <c r="R111" s="91"/>
      <c r="S111" s="91"/>
      <c r="T111" s="97">
        <f>44417+10000</f>
        <v>54417</v>
      </c>
    </row>
    <row r="112" spans="1:20" s="98" customFormat="1" ht="12.75">
      <c r="A112" s="139" t="s">
        <v>190</v>
      </c>
      <c r="B112" s="140" t="s">
        <v>189</v>
      </c>
      <c r="C112" s="91"/>
      <c r="D112" s="91"/>
      <c r="E112" s="142"/>
      <c r="F112" s="142"/>
      <c r="G112" s="92"/>
      <c r="H112" s="93">
        <f t="shared" si="36"/>
        <v>3058641.59</v>
      </c>
      <c r="I112" s="94">
        <f t="shared" si="37"/>
        <v>3058641.59</v>
      </c>
      <c r="J112" s="95">
        <f t="shared" si="38"/>
        <v>3058641.59</v>
      </c>
      <c r="K112" s="91">
        <v>1303543.59</v>
      </c>
      <c r="L112" s="91">
        <v>1755098</v>
      </c>
      <c r="M112" s="91"/>
      <c r="N112" s="91"/>
      <c r="O112" s="96"/>
      <c r="P112" s="96">
        <f t="shared" si="39"/>
        <v>0</v>
      </c>
      <c r="Q112" s="91"/>
      <c r="R112" s="91"/>
      <c r="S112" s="91"/>
      <c r="T112" s="97"/>
    </row>
    <row r="113" spans="1:20" s="80" customFormat="1" ht="12.75">
      <c r="A113" s="74" t="s">
        <v>191</v>
      </c>
      <c r="B113" s="75"/>
      <c r="C113" s="76">
        <f>SUM(C114:C117)</f>
        <v>360388.07999999996</v>
      </c>
      <c r="D113" s="76">
        <f>SUM(D114:D117)</f>
        <v>402641.01</v>
      </c>
      <c r="E113" s="76"/>
      <c r="F113" s="76">
        <f aca="true" t="shared" si="40" ref="F113:T113">SUM(F114:F117)</f>
        <v>0</v>
      </c>
      <c r="G113" s="76">
        <f t="shared" si="40"/>
        <v>0</v>
      </c>
      <c r="H113" s="77">
        <f t="shared" si="40"/>
        <v>416527.99</v>
      </c>
      <c r="I113" s="77">
        <f t="shared" si="40"/>
        <v>416527.99</v>
      </c>
      <c r="J113" s="78">
        <f t="shared" si="40"/>
        <v>0</v>
      </c>
      <c r="K113" s="76">
        <f t="shared" si="40"/>
        <v>0</v>
      </c>
      <c r="L113" s="76">
        <f t="shared" si="40"/>
        <v>0</v>
      </c>
      <c r="M113" s="76">
        <f t="shared" si="40"/>
        <v>0</v>
      </c>
      <c r="N113" s="76">
        <f t="shared" si="40"/>
        <v>0</v>
      </c>
      <c r="O113" s="76">
        <f t="shared" si="40"/>
        <v>0</v>
      </c>
      <c r="P113" s="76">
        <f t="shared" si="40"/>
        <v>0</v>
      </c>
      <c r="Q113" s="76">
        <f t="shared" si="40"/>
        <v>0</v>
      </c>
      <c r="R113" s="76">
        <f t="shared" si="40"/>
        <v>0</v>
      </c>
      <c r="S113" s="76">
        <f t="shared" si="40"/>
        <v>0</v>
      </c>
      <c r="T113" s="79">
        <f t="shared" si="40"/>
        <v>416527.99</v>
      </c>
    </row>
    <row r="114" spans="1:20" s="98" customFormat="1" ht="12.75">
      <c r="A114" s="89" t="s">
        <v>192</v>
      </c>
      <c r="B114" s="90">
        <v>290001</v>
      </c>
      <c r="C114" s="91">
        <v>200940.08</v>
      </c>
      <c r="D114" s="91">
        <v>250290.01</v>
      </c>
      <c r="E114" s="91"/>
      <c r="F114" s="91"/>
      <c r="G114" s="92"/>
      <c r="H114" s="93">
        <f>I114</f>
        <v>266739.99</v>
      </c>
      <c r="I114" s="94">
        <f>J114+M114+N114+O114+P114+S114+T114</f>
        <v>266739.99</v>
      </c>
      <c r="J114" s="95">
        <f>K114+L114</f>
        <v>0</v>
      </c>
      <c r="K114" s="91"/>
      <c r="L114" s="91"/>
      <c r="M114" s="91"/>
      <c r="N114" s="91"/>
      <c r="O114" s="96"/>
      <c r="P114" s="96">
        <f>Q114+R114</f>
        <v>0</v>
      </c>
      <c r="Q114" s="91"/>
      <c r="R114" s="91"/>
      <c r="S114" s="91"/>
      <c r="T114" s="97">
        <f>149459.83+117280.16</f>
        <v>266739.99</v>
      </c>
    </row>
    <row r="115" spans="1:20" s="98" customFormat="1" ht="24">
      <c r="A115" s="89" t="s">
        <v>193</v>
      </c>
      <c r="B115" s="90" t="s">
        <v>194</v>
      </c>
      <c r="C115" s="91">
        <v>13448</v>
      </c>
      <c r="D115" s="91">
        <v>13448</v>
      </c>
      <c r="E115" s="91"/>
      <c r="F115" s="91"/>
      <c r="G115" s="92"/>
      <c r="H115" s="93">
        <f>I115</f>
        <v>10688</v>
      </c>
      <c r="I115" s="94">
        <f>J115+M115+N115+O115+P115+S115+T115</f>
        <v>10688</v>
      </c>
      <c r="J115" s="95">
        <f>K115+L115</f>
        <v>0</v>
      </c>
      <c r="K115" s="91"/>
      <c r="L115" s="91"/>
      <c r="M115" s="91"/>
      <c r="N115" s="91"/>
      <c r="O115" s="96"/>
      <c r="P115" s="96">
        <f>Q115+R115</f>
        <v>0</v>
      </c>
      <c r="Q115" s="91"/>
      <c r="R115" s="91"/>
      <c r="S115" s="91"/>
      <c r="T115" s="97">
        <v>10688</v>
      </c>
    </row>
    <row r="116" spans="1:20" s="98" customFormat="1" ht="12.75">
      <c r="A116" s="143" t="s">
        <v>195</v>
      </c>
      <c r="B116" s="140" t="s">
        <v>196</v>
      </c>
      <c r="C116" s="91">
        <v>146000</v>
      </c>
      <c r="D116" s="91">
        <v>138903</v>
      </c>
      <c r="E116" s="141"/>
      <c r="F116" s="141"/>
      <c r="G116" s="92"/>
      <c r="H116" s="93">
        <f>I116</f>
        <v>139100</v>
      </c>
      <c r="I116" s="94">
        <f>J116+M116+N116+O116+P116+S116+T116</f>
        <v>139100</v>
      </c>
      <c r="J116" s="95">
        <f>K116+L116</f>
        <v>0</v>
      </c>
      <c r="K116" s="91"/>
      <c r="L116" s="91"/>
      <c r="M116" s="91"/>
      <c r="N116" s="91"/>
      <c r="O116" s="96"/>
      <c r="P116" s="96">
        <f>Q116+R116</f>
        <v>0</v>
      </c>
      <c r="Q116" s="91"/>
      <c r="R116" s="91"/>
      <c r="S116" s="91"/>
      <c r="T116" s="97">
        <v>139100</v>
      </c>
    </row>
    <row r="117" spans="1:20" ht="12.75">
      <c r="A117" s="89" t="s">
        <v>197</v>
      </c>
      <c r="B117" s="144">
        <v>290015</v>
      </c>
      <c r="C117" s="141"/>
      <c r="D117" s="141"/>
      <c r="E117" s="141"/>
      <c r="F117" s="145"/>
      <c r="G117" s="142"/>
      <c r="H117" s="93">
        <f>I117</f>
        <v>0</v>
      </c>
      <c r="I117" s="94">
        <f>J117+M117+N117+O117+P117+S117+T117</f>
        <v>0</v>
      </c>
      <c r="J117" s="95">
        <f>K117+L117</f>
        <v>0</v>
      </c>
      <c r="K117" s="141"/>
      <c r="L117" s="141"/>
      <c r="M117" s="141"/>
      <c r="N117" s="141"/>
      <c r="O117" s="146"/>
      <c r="P117" s="96">
        <f>Q117+R117</f>
        <v>0</v>
      </c>
      <c r="Q117" s="141"/>
      <c r="R117" s="141"/>
      <c r="S117" s="141"/>
      <c r="T117" s="147"/>
    </row>
    <row r="118" spans="1:20" ht="24.75" thickBot="1">
      <c r="A118" s="148" t="s">
        <v>198</v>
      </c>
      <c r="B118" s="149"/>
      <c r="C118" s="149"/>
      <c r="D118" s="149"/>
      <c r="E118" s="149"/>
      <c r="F118" s="149"/>
      <c r="G118" s="150"/>
      <c r="H118" s="151">
        <f>I118</f>
        <v>0</v>
      </c>
      <c r="I118" s="152"/>
      <c r="J118" s="153"/>
      <c r="K118" s="149"/>
      <c r="L118" s="149"/>
      <c r="M118" s="149"/>
      <c r="N118" s="149"/>
      <c r="O118" s="154"/>
      <c r="P118" s="155"/>
      <c r="Q118" s="149"/>
      <c r="R118" s="149"/>
      <c r="S118" s="149"/>
      <c r="T118" s="156"/>
    </row>
    <row r="119" spans="1:20" ht="12.75">
      <c r="A119" s="157"/>
      <c r="H119" s="158"/>
      <c r="I119" s="158"/>
      <c r="P119" s="158"/>
      <c r="Q119" s="158"/>
      <c r="R119" s="158"/>
      <c r="S119" s="158"/>
      <c r="T119" s="158"/>
    </row>
    <row r="120" spans="1:10" ht="30" customHeight="1">
      <c r="A120" s="195" t="s">
        <v>199</v>
      </c>
      <c r="B120" s="195"/>
      <c r="C120" s="195"/>
      <c r="D120" s="195"/>
      <c r="E120" s="195"/>
      <c r="F120" s="195"/>
      <c r="G120" s="195"/>
      <c r="H120" s="195"/>
      <c r="I120" s="195"/>
      <c r="J120" s="195"/>
    </row>
    <row r="121" spans="1:10" ht="30" customHeight="1">
      <c r="A121" s="196" t="s">
        <v>200</v>
      </c>
      <c r="B121" s="196"/>
      <c r="C121" s="196"/>
      <c r="D121" s="196"/>
      <c r="E121" s="196"/>
      <c r="F121" s="196"/>
      <c r="G121" s="196"/>
      <c r="H121" s="196"/>
      <c r="I121" s="196"/>
      <c r="J121" s="196"/>
    </row>
    <row r="122" spans="1:10" ht="30" customHeight="1">
      <c r="A122" s="197" t="s">
        <v>201</v>
      </c>
      <c r="B122" s="197"/>
      <c r="C122" s="197"/>
      <c r="D122" s="197"/>
      <c r="E122" s="197"/>
      <c r="F122" s="197"/>
      <c r="G122" s="197"/>
      <c r="H122" s="197"/>
      <c r="I122" s="197"/>
      <c r="J122" s="197"/>
    </row>
    <row r="123" spans="1:10" ht="30" customHeight="1">
      <c r="A123" s="197" t="s">
        <v>202</v>
      </c>
      <c r="B123" s="197"/>
      <c r="C123" s="197"/>
      <c r="D123" s="197"/>
      <c r="E123" s="197"/>
      <c r="F123" s="197"/>
      <c r="G123" s="197"/>
      <c r="H123" s="197"/>
      <c r="I123" s="197"/>
      <c r="J123" s="197"/>
    </row>
  </sheetData>
  <sheetProtection/>
  <mergeCells count="29">
    <mergeCell ref="A120:J120"/>
    <mergeCell ref="A121:J121"/>
    <mergeCell ref="A122:J122"/>
    <mergeCell ref="A123:J123"/>
    <mergeCell ref="E5:F5"/>
    <mergeCell ref="E6:E9"/>
    <mergeCell ref="H5:H9"/>
    <mergeCell ref="I5:I9"/>
    <mergeCell ref="J5:T5"/>
    <mergeCell ref="T6:T9"/>
    <mergeCell ref="Q7:R8"/>
    <mergeCell ref="S7:S9"/>
    <mergeCell ref="J7:J9"/>
    <mergeCell ref="O7:O9"/>
    <mergeCell ref="P7:P9"/>
    <mergeCell ref="J6:S6"/>
    <mergeCell ref="M7:M9"/>
    <mergeCell ref="N7:N9"/>
    <mergeCell ref="K7:L7"/>
    <mergeCell ref="A1:C1"/>
    <mergeCell ref="D1:T1"/>
    <mergeCell ref="C6:C9"/>
    <mergeCell ref="D6:D9"/>
    <mergeCell ref="F6:F9"/>
    <mergeCell ref="A3:T3"/>
    <mergeCell ref="A5:A9"/>
    <mergeCell ref="B5:B9"/>
    <mergeCell ref="C5:D5"/>
    <mergeCell ref="G5:G9"/>
  </mergeCells>
  <printOptions gridLines="1"/>
  <pageMargins left="0.11811023622047245" right="0" top="0.35433070866141736" bottom="0.5511811023622047" header="0.31496062992125984" footer="0.31496062992125984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Гимназия №11</cp:lastModifiedBy>
  <cp:lastPrinted>2015-01-12T06:37:25Z</cp:lastPrinted>
  <dcterms:created xsi:type="dcterms:W3CDTF">2015-01-12T00:01:44Z</dcterms:created>
  <dcterms:modified xsi:type="dcterms:W3CDTF">2015-01-16T06:39:28Z</dcterms:modified>
  <cp:category/>
  <cp:version/>
  <cp:contentType/>
  <cp:contentStatus/>
</cp:coreProperties>
</file>